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mc:AlternateContent xmlns:mc="http://schemas.openxmlformats.org/markup-compatibility/2006">
    <mc:Choice Requires="x15">
      <x15ac:absPath xmlns:x15ac="http://schemas.microsoft.com/office/spreadsheetml/2010/11/ac" url="E:\Projects\Fynx Capital Website Maintenace\June 2025\Shareholding Pattern\"/>
    </mc:Choice>
  </mc:AlternateContent>
  <xr:revisionPtr revIDLastSave="0" documentId="8_{E332D999-98D2-46D0-A3B4-BF2A1632925C}" xr6:coauthVersionLast="47" xr6:coauthVersionMax="47" xr10:uidLastSave="{00000000-0000-0000-0000-000000000000}"/>
  <bookViews>
    <workbookView xWindow="-120" yWindow="-120" windowWidth="20730" windowHeight="11040" tabRatio="907" activeTab="6"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r:id="rId7"/>
    <sheet name="CGAndSG" sheetId="3" state="hidden" r:id="rId8"/>
    <sheet name="Banks" sheetId="4" state="hidden" r:id="rId9"/>
    <sheet name="OtherIND" sheetId="5"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r:id="rId45"/>
    <sheet name="Indivisual(aII)" sheetId="28" state="hidden" r:id="rId46"/>
    <sheet name="NBFC" sheetId="31" state="hidden" r:id="rId47"/>
    <sheet name="EmpTrust" sheetId="32" state="hidden" r:id="rId48"/>
    <sheet name="OD" sheetId="33" state="hidden" r:id="rId49"/>
    <sheet name="Other_NonInsti" sheetId="34"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6" i="28" l="1"/>
  <c r="V16" i="28"/>
  <c r="S16" i="28"/>
  <c r="M16" i="28"/>
  <c r="O16" i="28" s="1"/>
  <c r="K16" i="28"/>
  <c r="AC15" i="28"/>
  <c r="V15" i="28"/>
  <c r="S15" i="28"/>
  <c r="M15" i="28"/>
  <c r="O15" i="28" s="1"/>
  <c r="K15" i="28"/>
  <c r="AD15" i="5"/>
  <c r="Z15" i="5"/>
  <c r="X15" i="5"/>
  <c r="U15" i="5"/>
  <c r="O15" i="5"/>
  <c r="Q15" i="5" s="1"/>
  <c r="M15" i="5"/>
  <c r="AC41" i="1"/>
  <c r="AA41" i="1"/>
  <c r="T44" i="1" l="1"/>
  <c r="T45" i="1"/>
  <c r="T46" i="1"/>
  <c r="T47" i="1"/>
  <c r="P44" i="1"/>
  <c r="P45" i="1"/>
  <c r="P46" i="1"/>
  <c r="P47" i="1"/>
  <c r="AA16" i="71" l="1"/>
  <c r="Z16" i="71"/>
  <c r="Y16" i="71"/>
  <c r="AA16" i="70"/>
  <c r="Z16" i="70"/>
  <c r="Y16" i="70"/>
  <c r="AA16" i="69"/>
  <c r="Z16" i="69"/>
  <c r="Y16" i="69"/>
  <c r="AA16" i="68"/>
  <c r="Z16" i="68"/>
  <c r="Y16" i="68"/>
  <c r="AA18" i="28"/>
  <c r="Z18" i="28"/>
  <c r="Y18"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6" i="34" l="1"/>
  <c r="K16" i="24"/>
  <c r="I16" i="24"/>
  <c r="I3" i="24"/>
  <c r="J16" i="24" l="1"/>
  <c r="L16" i="24"/>
  <c r="L3" i="24"/>
  <c r="K3" i="24"/>
  <c r="J3" i="24"/>
  <c r="G16" i="38" l="1"/>
  <c r="H16" i="36"/>
  <c r="AA16" i="15" l="1"/>
  <c r="Y16" i="15"/>
  <c r="W16" i="15"/>
  <c r="T16" i="15"/>
  <c r="P16" i="15"/>
  <c r="L16" i="15"/>
  <c r="K16" i="15"/>
  <c r="I16" i="15"/>
  <c r="AA17" i="5"/>
  <c r="P17" i="5"/>
  <c r="L17" i="5"/>
  <c r="I17" i="5"/>
  <c r="K17" i="5" l="1"/>
  <c r="T17"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7" i="5" l="1"/>
  <c r="Z70" i="1"/>
  <c r="Z71" i="1" s="1"/>
  <c r="O70" i="1" l="1"/>
  <c r="O71" i="1" s="1"/>
  <c r="U17" i="5"/>
  <c r="S17" i="5"/>
  <c r="U16" i="15" l="1"/>
  <c r="S16" i="15"/>
  <c r="W17" i="5"/>
  <c r="M16" i="15"/>
  <c r="Q16" i="15"/>
  <c r="J16" i="15"/>
  <c r="M17" i="5"/>
  <c r="Q17" i="5"/>
  <c r="O17" i="5"/>
  <c r="X17" i="5" l="1"/>
  <c r="X16" i="15"/>
  <c r="Z16" i="15"/>
  <c r="Y17" i="5"/>
  <c r="Z17"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L13" i="38"/>
  <c r="T13" i="38"/>
  <c r="T13" i="31"/>
  <c r="T13" i="32"/>
  <c r="T13" i="21"/>
  <c r="V13" i="24"/>
  <c r="T13" i="22"/>
  <c r="AC13" i="22" s="1"/>
  <c r="T13" i="19"/>
  <c r="L13" i="21"/>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6" i="34" l="1"/>
  <c r="L16" i="34"/>
  <c r="K16" i="34"/>
  <c r="J3" i="34"/>
  <c r="V16" i="25"/>
  <c r="AC13" i="11"/>
  <c r="N13" i="5"/>
  <c r="V13" i="5"/>
  <c r="T13" i="3"/>
  <c r="L13" i="2"/>
  <c r="L13" i="4"/>
  <c r="T13" i="4"/>
  <c r="AC13" i="6"/>
  <c r="AC13" i="16"/>
  <c r="AC13" i="14"/>
  <c r="AC13" i="18"/>
  <c r="M16"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16" i="2"/>
  <c r="Z14" i="1" s="1"/>
  <c r="W16" i="2"/>
  <c r="U16" i="2"/>
  <c r="R16" i="2"/>
  <c r="S14" i="1" s="1"/>
  <c r="Q16" i="2"/>
  <c r="R14" i="1" s="1"/>
  <c r="J16" i="2"/>
  <c r="K14" i="1" s="1"/>
  <c r="I16" i="2"/>
  <c r="J14" i="1" s="1"/>
  <c r="S16" i="2"/>
  <c r="T14" i="1" s="1"/>
  <c r="K16" i="2"/>
  <c r="L14" i="1" l="1"/>
  <c r="X14" i="1"/>
  <c r="X16" i="2"/>
  <c r="V14" i="1"/>
  <c r="V16" i="2"/>
  <c r="J16" i="44"/>
  <c r="K77" i="1"/>
  <c r="J15" i="44" s="1"/>
  <c r="L75" i="1"/>
  <c r="W75" i="1" s="1"/>
  <c r="V16" i="44" s="1"/>
  <c r="J17" i="44"/>
  <c r="L76" i="1"/>
  <c r="S18" i="28"/>
  <c r="K18" i="28"/>
  <c r="V18" i="28" s="1"/>
  <c r="Y14" i="1" l="1"/>
  <c r="W14" i="1"/>
  <c r="K17" i="44"/>
  <c r="W76" i="1"/>
  <c r="V17" i="44" s="1"/>
  <c r="K16" i="44"/>
  <c r="L77" i="1"/>
  <c r="O16"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6" i="2"/>
  <c r="O14" i="1" s="1"/>
  <c r="M16" i="2"/>
  <c r="N14" i="1" s="1"/>
  <c r="H16"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R13" i="34" s="1"/>
  <c r="P16" i="28" l="1"/>
  <c r="P15" i="28"/>
  <c r="R15" i="5"/>
  <c r="R17" i="5"/>
  <c r="Q17" i="1" s="1"/>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8" i="28"/>
  <c r="P16" i="33"/>
  <c r="P16" i="26"/>
  <c r="P16" i="23"/>
  <c r="Q18" i="1"/>
  <c r="P16"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N13" i="34" l="1"/>
  <c r="V13" i="34"/>
  <c r="L16" i="28"/>
  <c r="T16" i="28"/>
  <c r="T15" i="28"/>
  <c r="L15" i="28"/>
  <c r="N15" i="5"/>
  <c r="V15" i="5"/>
  <c r="V17" i="5"/>
  <c r="M17" i="1"/>
  <c r="U17" i="1"/>
  <c r="N17" i="5"/>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16" i="2"/>
  <c r="U14" i="1"/>
  <c r="M18" i="1"/>
  <c r="T16"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D13" i="34" l="1"/>
  <c r="AD13" i="5"/>
  <c r="AF15" i="5"/>
  <c r="AG13" i="5" s="1"/>
  <c r="H17" i="1" s="1"/>
  <c r="AD13" i="6"/>
  <c r="H20" i="1" s="1"/>
  <c r="AD1" i="3"/>
  <c r="AD13" i="2"/>
  <c r="H14" i="1" s="1"/>
  <c r="AD13" i="14"/>
  <c r="H23" i="1" s="1"/>
  <c r="V3" i="24"/>
  <c r="V16" i="24"/>
  <c r="V16"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6" i="34"/>
  <c r="AB16" i="34"/>
  <c r="AA16" i="34"/>
  <c r="N16" i="34"/>
  <c r="P16" i="34"/>
  <c r="O16" i="34"/>
  <c r="N3" i="34"/>
  <c r="O3" i="34"/>
  <c r="Q3" i="34"/>
  <c r="Q16" i="34"/>
  <c r="P3" i="34"/>
  <c r="U3" i="34"/>
  <c r="W16" i="34"/>
  <c r="X16" i="34" s="1"/>
  <c r="T16" i="34"/>
  <c r="Y16" i="34"/>
  <c r="S3" i="34"/>
  <c r="X3" i="34"/>
  <c r="Y3" i="34"/>
  <c r="W3" i="34"/>
  <c r="U16" i="34"/>
  <c r="T3" i="34"/>
  <c r="S16" i="34"/>
  <c r="R3" i="34"/>
  <c r="R16" i="34"/>
  <c r="T14" i="44"/>
  <c r="U79" i="1"/>
  <c r="T18" i="44" s="1"/>
  <c r="H25" i="1" l="1"/>
  <c r="AD13" i="3"/>
  <c r="H15" i="1" s="1"/>
  <c r="H18" i="1" s="1"/>
  <c r="H26" i="1" l="1"/>
  <c r="G13" i="44" s="1"/>
  <c r="H78" i="1" l="1"/>
  <c r="H79" i="1"/>
  <c r="G18" i="44" s="1"/>
  <c r="AB41" i="1"/>
  <c r="AB71" i="1" s="1"/>
  <c r="AB78" i="1" l="1"/>
  <c r="AA14" i="44"/>
  <c r="AB79" i="1"/>
  <c r="AA18" i="44" s="1"/>
</calcChain>
</file>

<file path=xl/sharedStrings.xml><?xml version="1.0" encoding="utf-8"?>
<sst xmlns="http://schemas.openxmlformats.org/spreadsheetml/2006/main" count="4570" uniqueCount="884">
  <si>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</si>
  <si>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</si>
  <si>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</si>
  <si>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</si>
  <si>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</si>
  <si>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</si>
  <si>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</si>
  <si>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</si>
  <si>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</si>
  <si>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</si>
  <si>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</si>
  <si>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</si>
  <si>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</si>
  <si>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</si>
  <si>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</si>
  <si>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</si>
  <si>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</si>
  <si>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</si>
  <si>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</si>
  <si>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</si>
  <si>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</si>
  <si>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</si>
  <si>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</si>
  <si>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</si>
  <si>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</si>
  <si>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</si>
  <si>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</si>
  <si>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</si>
  <si>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</si>
  <si>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</si>
  <si>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</si>
  <si>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</si>
  <si>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</si>
  <si>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</si>
  <si>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</si>
  <si>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</si>
  <si>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</si>
  <si>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</si>
  <si>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</si>
  <si>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</si>
  <si>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</si>
  <si>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</si>
  <si>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</si>
  <si>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</si>
  <si>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</si>
  <si>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</si>
  <si>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</si>
  <si>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</si>
  <si>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</si>
  <si>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</si>
  <si>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</si>
  <si>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</si>
  <si>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</si>
  <si>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</si>
  <si>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</si>
  <si>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</si>
  <si>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</si>
  <si>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</si>
  <si>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</si>
  <si>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</si>
  <si>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</si>
  <si>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</si>
  <si>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</si>
  <si>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</si>
  <si>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</si>
  <si>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</si>
  <si>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</si>
  <si>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</si>
  <si>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</si>
  <si>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</si>
  <si>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</si>
  <si>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</si>
  <si>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</si>
  <si>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</si>
  <si>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</si>
  <si>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</si>
  <si>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</si>
  <si>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</si>
  <si>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</si>
  <si>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</si>
  <si>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</si>
  <si>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</si>
  <si>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</si>
  <si>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</si>
  <si>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</si>
  <si>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</si>
  <si>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</si>
  <si>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</si>
  <si>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</si>
  <si>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</si>
  <si>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</si>
  <si>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</si>
  <si>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</si>
  <si>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</si>
  <si>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</si>
  <si>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</si>
  <si>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</si>
  <si>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</si>
  <si>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</si>
  <si>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</si>
  <si>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</si>
  <si>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</si>
  <si>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</si>
  <si>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</si>
  <si>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</si>
  <si>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</si>
  <si>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</si>
  <si>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</si>
  <si>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</si>
  <si>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</si>
  <si>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</si>
  <si>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</si>
  <si>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</si>
  <si>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</si>
  <si>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</si>
  <si>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</si>
  <si>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</si>
  <si>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</si>
  <si>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</si>
  <si>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</si>
  <si>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</si>
  <si>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</si>
  <si>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</si>
  <si>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</si>
  <si>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</si>
  <si>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</si>
  <si>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</si>
  <si>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</si>
  <si>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</si>
  <si>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</si>
  <si>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</si>
  <si>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</si>
  <si>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</si>
  <si>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</si>
  <si>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</si>
  <si>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</si>
  <si>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</si>
  <si>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</si>
  <si>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</si>
  <si>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</si>
  <si>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</si>
  <si>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</si>
  <si>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</si>
  <si>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</si>
  <si>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</si>
  <si>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</si>
  <si>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</si>
  <si>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</si>
  <si>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</si>
  <si>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</si>
  <si>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</si>
  <si>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</si>
  <si>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</si>
  <si>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</si>
  <si>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</si>
  <si>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</si>
  <si>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</si>
  <si>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</si>
  <si>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</si>
  <si>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</si>
  <si>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</si>
  <si>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</si>
  <si>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</si>
  <si>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</si>
  <si>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</si>
  <si>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</si>
  <si>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</si>
  <si>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</si>
  <si>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</si>
  <si>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</si>
  <si>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</si>
  <si>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</si>
  <si>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</si>
  <si>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</si>
  <si>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</si>
  <si>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</si>
  <si>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</si>
  <si>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</si>
  <si>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</si>
  <si>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</si>
  <si>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</si>
  <si>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</si>
  <si>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</si>
  <si>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</si>
  <si>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</si>
  <si>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</si>
  <si>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</si>
  <si>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</si>
  <si>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</si>
  <si>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</si>
  <si>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</si>
  <si>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</si>
  <si>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</si>
  <si>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</si>
  <si>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</si>
  <si>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</si>
  <si>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</si>
  <si>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</si>
  <si>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</si>
  <si>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</si>
  <si>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</si>
  <si>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</si>
  <si>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</si>
  <si>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</si>
  <si>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</si>
  <si>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</si>
  <si>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</si>
  <si>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</si>
  <si>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</si>
  <si>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</si>
  <si>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</si>
  <si>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</si>
  <si>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</si>
  <si>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</si>
  <si>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</si>
  <si>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</si>
  <si>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</si>
  <si>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</si>
  <si>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</si>
  <si>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</si>
  <si>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</si>
  <si>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</si>
  <si>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</si>
  <si>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</si>
  <si>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</si>
  <si>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</si>
  <si>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</si>
  <si>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</si>
  <si>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</si>
  <si>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</si>
  <si>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</si>
  <si>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</si>
  <si>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</si>
  <si>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</si>
  <si>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</si>
  <si>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</si>
  <si>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</si>
  <si>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</si>
  <si>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</si>
  <si>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</si>
  <si>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</si>
  <si>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</si>
  <si>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</si>
  <si>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</si>
  <si>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</si>
  <si>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</si>
  <si>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</si>
  <si>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</si>
  <si>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</si>
  <si>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</si>
  <si>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</si>
  <si>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</si>
  <si>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</si>
  <si>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</si>
  <si>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</si>
  <si>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</si>
  <si>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</si>
  <si>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</si>
  <si>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</si>
  <si>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</si>
  <si>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</si>
  <si>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</si>
  <si>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</si>
  <si>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</si>
  <si>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</si>
  <si>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</si>
  <si>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</si>
  <si>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</si>
  <si>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</si>
  <si>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</si>
  <si>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</si>
  <si>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</si>
  <si>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</si>
  <si>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</si>
  <si>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</si>
  <si>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</si>
  <si>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</si>
  <si>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</si>
  <si>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</si>
  <si>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</si>
  <si>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</si>
  <si>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</si>
  <si>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</si>
  <si>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</si>
  <si>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</si>
  <si>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</si>
  <si>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</si>
  <si>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</si>
  <si>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</si>
  <si>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</si>
  <si>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</si>
  <si>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</si>
  <si>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</si>
  <si>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</si>
  <si>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</si>
  <si>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</si>
  <si>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</si>
  <si>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</si>
  <si>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</si>
  <si>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</si>
  <si>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</si>
  <si>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</si>
  <si>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</si>
  <si>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</si>
  <si>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</si>
  <si>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</si>
  <si>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</si>
  <si>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</si>
  <si>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</si>
  <si>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</si>
  <si>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</si>
  <si>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</si>
  <si>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</si>
  <si>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</si>
  <si>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</si>
  <si>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</si>
  <si>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</si>
  <si>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</si>
  <si>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</si>
  <si>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</si>
  <si>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</si>
  <si>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</si>
  <si>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</si>
  <si>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</si>
  <si>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</si>
  <si>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</si>
  <si>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</si>
  <si>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</si>
  <si>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</si>
  <si>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</si>
  <si>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</si>
  <si>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</si>
  <si>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</si>
  <si>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</si>
  <si>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</si>
  <si>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</si>
  <si>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</si>
  <si>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</si>
  <si>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</si>
  <si>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</si>
  <si>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</si>
  <si>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</si>
  <si>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</si>
  <si>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</si>
  <si>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</si>
  <si>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</si>
  <si>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</si>
  <si>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</si>
  <si>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</si>
  <si>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</si>
  <si>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</si>
  <si>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</si>
  <si>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</si>
  <si>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</si>
  <si>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</si>
  <si>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</si>
  <si>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</si>
  <si>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</si>
  <si>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</si>
  <si>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</si>
  <si>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</si>
  <si>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</si>
  <si>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</si>
  <si>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</si>
  <si>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</si>
  <si>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</si>
  <si>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</si>
  <si>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</si>
  <si>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</si>
  <si>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</si>
  <si>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</si>
  <si>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</si>
  <si>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</si>
  <si>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</si>
  <si>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</si>
  <si>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</si>
  <si>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</si>
  <si>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</si>
  <si>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</si>
  <si>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</si>
  <si>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</si>
  <si>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</si>
  <si>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</si>
  <si>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</si>
  <si>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</si>
  <si>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</si>
  <si>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</si>
  <si>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</si>
  <si>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</si>
  <si>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</si>
  <si>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</si>
  <si>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</si>
  <si>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</si>
  <si>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</si>
  <si>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</si>
  <si>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</si>
  <si>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</si>
  <si>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</si>
  <si>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</si>
  <si>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</si>
  <si>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</si>
  <si>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</si>
  <si>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</si>
  <si>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</si>
  <si>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</si>
  <si>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</si>
  <si>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</si>
  <si>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</si>
  <si>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</si>
  <si>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</si>
  <si>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</si>
  <si>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</si>
  <si>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</si>
  <si>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</si>
  <si>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</si>
  <si>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</si>
  <si>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</si>
  <si>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</si>
  <si>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</si>
  <si>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</si>
  <si>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</si>
  <si>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</si>
  <si>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</si>
  <si>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</si>
  <si>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</si>
  <si>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</si>
  <si>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</si>
  <si>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</si>
  <si>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</si>
  <si>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</si>
  <si>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</si>
  <si>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</si>
  <si>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</si>
  <si>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</si>
  <si>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</si>
  <si>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</si>
  <si>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</si>
  <si>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</si>
  <si>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</si>
  <si>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</si>
  <si>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</si>
  <si>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</si>
  <si>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</si>
  <si>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</si>
  <si>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</si>
  <si>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</si>
  <si>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</si>
  <si>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</si>
  <si>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</si>
  <si>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</si>
  <si>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</si>
  <si>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</si>
  <si>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</si>
  <si>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</si>
  <si>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</si>
  <si>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</si>
  <si>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</si>
  <si>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</si>
  <si>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</si>
  <si>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</si>
  <si>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</si>
  <si>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</si>
  <si>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</si>
  <si>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</si>
  <si>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</si>
  <si>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</si>
  <si>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</si>
  <si>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</si>
  <si>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</si>
  <si>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</si>
  <si>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</si>
  <si>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</si>
  <si>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</si>
  <si>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</si>
  <si>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</si>
  <si>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</si>
  <si>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</si>
  <si>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</si>
  <si>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</si>
  <si>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</si>
  <si>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</si>
  <si>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</si>
  <si>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</si>
  <si>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</si>
  <si>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</si>
  <si>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</si>
  <si>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</si>
  <si>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</si>
  <si>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</si>
  <si>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</si>
  <si>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</si>
  <si>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</si>
  <si>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</si>
  <si>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</si>
  <si>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</si>
  <si>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</si>
  <si>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</si>
  <si>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</si>
  <si>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</si>
  <si>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</si>
  <si>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</si>
  <si>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</si>
  <si>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</si>
  <si>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</si>
  <si>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</si>
  <si>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</si>
  <si>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</si>
  <si>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</si>
  <si>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</si>
  <si>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</si>
  <si>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</si>
  <si>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</si>
  <si>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</si>
  <si>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</si>
  <si>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</si>
  <si>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</si>
  <si>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</si>
  <si>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</si>
  <si>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</si>
  <si>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</si>
  <si>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</si>
  <si>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</si>
  <si>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</si>
  <si>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</si>
  <si>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</si>
  <si>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</si>
  <si>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</si>
  <si>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</si>
  <si>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</si>
  <si>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</si>
  <si>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</si>
  <si>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</si>
  <si>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</si>
  <si>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</si>
  <si>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</si>
  <si>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</si>
  <si>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</si>
  <si>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</si>
  <si>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</si>
  <si>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</si>
  <si>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</si>
  <si>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</si>
  <si>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</si>
  <si>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</si>
  <si>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</si>
  <si>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</si>
  <si>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</si>
  <si>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</si>
  <si>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</si>
  <si>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</si>
  <si>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</si>
  <si>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</si>
  <si>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</si>
  <si>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</si>
  <si>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</si>
  <si>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</si>
  <si>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</si>
  <si>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</si>
  <si>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</si>
  <si>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</si>
  <si>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</si>
  <si>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</si>
  <si>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</si>
  <si>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</si>
  <si>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</si>
  <si>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</si>
  <si>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</si>
  <si>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</si>
  <si>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</si>
  <si>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</si>
  <si>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</si>
  <si>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</si>
  <si>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</si>
  <si>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</si>
  <si>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</si>
  <si>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</si>
  <si>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</si>
  <si>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</si>
  <si>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</si>
  <si>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</si>
  <si>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</si>
  <si>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</si>
  <si>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</si>
  <si>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</si>
  <si>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</si>
  <si>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</si>
  <si>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</si>
  <si>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</si>
  <si>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</si>
  <si>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</si>
  <si>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</si>
  <si>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</si>
  <si>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</si>
  <si>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</si>
  <si>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</si>
  <si>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</si>
  <si>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</si>
  <si>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</si>
  <si>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</si>
  <si>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</si>
  <si>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</si>
  <si>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</si>
  <si>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</si>
  <si>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</si>
  <si>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</si>
  <si>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</si>
  <si>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</si>
  <si>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</si>
  <si>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</si>
  <si>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</si>
  <si>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</si>
  <si>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</si>
  <si>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</si>
  <si>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</si>
  <si>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</si>
  <si>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</si>
  <si>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</si>
  <si>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</si>
  <si>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</si>
  <si>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</si>
  <si>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</si>
  <si>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</si>
  <si>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</si>
  <si>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</si>
  <si>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</si>
  <si>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</si>
  <si>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</si>
  <si>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</si>
  <si>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</si>
  <si>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</si>
  <si>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</si>
  <si>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</si>
  <si>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</si>
  <si>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</si>
  <si>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</si>
  <si>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</si>
  <si>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</si>
  <si>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</si>
  <si>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</si>
  <si>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</si>
  <si>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</si>
  <si>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</si>
  <si>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</si>
  <si>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</si>
  <si>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</si>
  <si>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</si>
  <si>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</si>
  <si>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</si>
  <si>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</si>
  <si>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</si>
  <si>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</si>
  <si>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</si>
  <si>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</si>
  <si>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</si>
  <si>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</si>
  <si>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</si>
  <si>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</si>
  <si>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</si>
  <si>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</si>
  <si>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</si>
  <si>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</si>
  <si>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</si>
  <si>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</si>
  <si>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</si>
  <si>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</si>
  <si>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</si>
  <si>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</si>
  <si>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</si>
  <si>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</si>
  <si>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</si>
  <si>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</si>
  <si>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</si>
  <si>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</si>
  <si>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</si>
  <si>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</si>
  <si>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</si>
  <si>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</si>
  <si>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</si>
  <si>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</si>
  <si>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</si>
  <si>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</si>
  <si>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</si>
  <si>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</si>
  <si>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</si>
  <si>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</si>
  <si>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</si>
  <si>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</si>
  <si>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</si>
  <si>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</si>
  <si>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</si>
  <si>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</si>
  <si>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</si>
  <si>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</si>
  <si>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</si>
  <si>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</si>
  <si>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</si>
  <si>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</si>
  <si>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</si>
  <si>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</si>
  <si>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</si>
  <si>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</si>
  <si>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</si>
  <si>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</si>
  <si>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</si>
  <si>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</si>
  <si>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</si>
  <si>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</si>
  <si>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</si>
  <si>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</si>
  <si>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</si>
  <si>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</si>
  <si>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</si>
  <si>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</si>
  <si>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</si>
  <si>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</si>
  <si>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</si>
  <si>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</si>
  <si>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</si>
  <si>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</si>
  <si>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</si>
  <si>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</si>
  <si>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</si>
  <si>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</si>
  <si>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</si>
  <si>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</si>
  <si>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</si>
  <si>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</si>
  <si>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</si>
  <si>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</si>
  <si>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</si>
  <si>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</si>
  <si>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</si>
  <si>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</si>
  <si>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</si>
  <si>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</si>
  <si>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</si>
  <si>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</si>
  <si>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</si>
  <si>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</si>
  <si>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</si>
  <si>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</si>
  <si>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</si>
  <si>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</si>
  <si>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</si>
  <si>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</si>
  <si>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</si>
  <si>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</si>
  <si>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</si>
  <si>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</si>
  <si>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</si>
  <si>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</si>
  <si>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</si>
  <si>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</si>
  <si>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</si>
  <si>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</si>
  <si>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</si>
  <si>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</si>
  <si>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</si>
  <si>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</si>
  <si>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</si>
  <si>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</si>
  <si>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</si>
  <si>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</si>
  <si>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</si>
  <si>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</si>
  <si>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</si>
  <si>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</si>
  <si>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</si>
  <si>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</si>
  <si>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</si>
  <si>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</si>
  <si>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</si>
  <si>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</si>
  <si>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</si>
  <si>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</si>
  <si>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</si>
  <si>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</si>
  <si>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</si>
  <si>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</si>
  <si>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</si>
  <si>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</si>
  <si>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</si>
  <si>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</si>
  <si>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</si>
  <si>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</si>
  <si>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</si>
  <si>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</si>
  <si>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</si>
  <si>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</si>
  <si>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</si>
  <si>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</si>
  <si>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</si>
  <si>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</si>
  <si>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</si>
  <si>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</si>
  <si>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</si>
  <si>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</si>
  <si>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</si>
  <si>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</si>
  <si>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</si>
  <si>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</si>
  <si>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</si>
  <si>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</si>
  <si>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</si>
  <si>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</si>
  <si>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</si>
  <si>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</si>
  <si>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</si>
  <si>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</si>
  <si>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</si>
  <si>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</si>
  <si>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</si>
  <si>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</si>
  <si>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</si>
  <si>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</si>
  <si>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</si>
  <si>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</si>
  <si>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</si>
  <si>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</si>
  <si>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</si>
  <si>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</si>
  <si>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</si>
  <si>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</si>
  <si>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</si>
  <si>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</si>
  <si>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</si>
  <si>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</si>
  <si>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</si>
  <si>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</si>
  <si>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</si>
  <si>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</si>
  <si>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</si>
  <si>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</si>
  <si>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</si>
  <si>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</si>
  <si>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</si>
  <si>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</si>
  <si>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</si>
  <si>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</si>
  <si>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</si>
  <si>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</si>
  <si>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</si>
  <si>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</si>
  <si>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</si>
  <si>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</si>
  <si>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</si>
  <si>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</si>
  <si>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</si>
  <si>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</si>
  <si>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</si>
  <si>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</si>
  <si>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</si>
  <si>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</si>
  <si>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</si>
  <si>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</si>
  <si>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</si>
  <si>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</si>
  <si>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</si>
  <si>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</si>
  <si>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</si>
  <si>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</si>
  <si>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</si>
  <si>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</si>
  <si>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507962</t>
  </si>
  <si>
    <t>NOTLISTED</t>
  </si>
  <si>
    <t>INE455H01013</t>
  </si>
  <si>
    <t>RAJATH FINANCE LIMITED</t>
  </si>
  <si>
    <t>31-12-2024</t>
  </si>
  <si>
    <t>Gautam K Shah</t>
  </si>
  <si>
    <t>AAFPS1443J</t>
  </si>
  <si>
    <t>Beena Manish Shah</t>
  </si>
  <si>
    <t>AZLPS2184H</t>
  </si>
  <si>
    <t>Shubhra Singh</t>
  </si>
  <si>
    <t>AUQPS0553C</t>
  </si>
  <si>
    <t>Vishwanathan Iyer</t>
  </si>
  <si>
    <t>AAIPI7881H</t>
  </si>
  <si>
    <t>9 Anium Tech LLP</t>
  </si>
  <si>
    <t>AACFZ8757D</t>
  </si>
  <si>
    <t>15-07-2022</t>
  </si>
  <si>
    <t>Hemant Ratilal Shah</t>
  </si>
  <si>
    <t>AMCPS0405P</t>
  </si>
  <si>
    <t>Hiral Atul Gathani</t>
  </si>
  <si>
    <t>AJVPG9863D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</si>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</sst>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4">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0" fontId="0" fillId="8" borderId="4" xfId="0" applyFill="1" applyBorder="1" applyAlignment="1" applyProtection="1">
      <alignment wrapText="1"/>
      <protection locked="0"/>
    </xf>
    <xf numFmtId="0" fontId="37" fillId="8" borderId="46" xfId="0" applyFont="1" applyFill="1" applyBorder="1" applyProtection="1">
      <protection locked="0"/>
    </xf>
    <xf numFmtId="0" fontId="37" fillId="8" borderId="4" xfId="0" applyFont="1" applyFill="1" applyBorder="1" applyProtection="1">
      <protection locked="0"/>
    </xf>
    <xf numFmtId="2" fontId="0" fillId="8" borderId="4" xfId="0" applyNumberFormat="1" applyFill="1" applyBorder="1" applyProtection="1">
      <protection locked="0"/>
    </xf>
    <xf numFmtId="0" fontId="0" fillId="8" borderId="4" xfId="0" applyFill="1" applyBorder="1" applyProtection="1">
      <protection locked="0"/>
    </xf>
    <xf numFmtId="49" fontId="0" fillId="8" borderId="4" xfId="0" applyNumberFormat="1" applyFill="1" applyBorder="1" applyProtection="1">
      <protection locked="0"/>
    </xf>
    <xf numFmtId="164"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4" fontId="0" fillId="8" borderId="1" xfId="0" applyNumberFormat="1" applyFill="1" applyBorder="1" applyAlignment="1" applyProtection="1">
      <alignment horizontal="right"/>
      <protection locked="0"/>
    </xf>
    <xf numFmtId="164" fontId="0" fillId="11" borderId="4" xfId="0" applyNumberFormat="1" applyFill="1" applyBorder="1" applyAlignment="1">
      <alignment horizontal="right"/>
    </xf>
    <xf numFmtId="0" fontId="0" fillId="8" borderId="4" xfId="0" applyFill="1" applyBorder="1" applyAlignment="1" applyProtection="1">
      <alignment horizontal="right"/>
      <protection locked="0"/>
    </xf>
    <xf numFmtId="0" fontId="0" fillId="13" borderId="4" xfId="0" applyFill="1" applyBorder="1" applyAlignment="1">
      <alignment horizontal="left"/>
    </xf>
    <xf numFmtId="0" fontId="0" fillId="13" borderId="4" xfId="0" applyFill="1" applyBorder="1" applyAlignment="1">
      <alignment horizontal="right"/>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2" borderId="11" xfId="0" applyFill="1" applyBorder="1"/>
    <xf numFmtId="0" fontId="0" fillId="12" borderId="13" xfId="0" applyFill="1" applyBorder="1"/>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0" fillId="12" borderId="4" xfId="0" applyFill="1" applyBorder="1" applyAlignment="1">
      <alignment wrapText="1"/>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57150</xdr:colOff>
          <xdr:row>14</xdr:row>
          <xdr:rowOff>57150</xdr:rowOff>
        </xdr:from>
        <xdr:to>
          <xdr:col>27</xdr:col>
          <xdr:colOff>1352550</xdr:colOff>
          <xdr:row>14</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1352550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1352550</xdr:colOff>
          <xdr:row>15</xdr:row>
          <xdr:rowOff>266700</xdr:rowOff>
        </xdr:to>
        <xdr:sp macro="" textlink="">
          <xdr:nvSpPr>
            <xdr:cNvPr id="47106" name="Button 2" hidden="1">
              <a:extLst>
                <a:ext uri="{63B3BB69-23CF-44E3-9099-C40C66FF867C}">
                  <a14:compatExt spid="_x0000_s47106"/>
                </a:ext>
                <a:ext uri="{FF2B5EF4-FFF2-40B4-BE49-F238E27FC236}">
                  <a16:creationId xmlns:a16="http://schemas.microsoft.com/office/drawing/2014/main" id="{00000000-0008-0000-2D00-000002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46.xml"/><Relationship Id="rId4" Type="http://schemas.openxmlformats.org/officeDocument/2006/relationships/ctrlProp" Target="../ctrlProps/ctrlProp3.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2.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14" t="s">
        <v>396</v>
      </c>
      <c r="F6" s="415"/>
      <c r="G6" s="415"/>
      <c r="H6" s="415"/>
      <c r="I6" s="416"/>
    </row>
    <row r="7" spans="4:10">
      <c r="E7" s="214" t="s">
        <v>397</v>
      </c>
      <c r="F7" s="417" t="s">
        <v>398</v>
      </c>
      <c r="G7" s="418"/>
      <c r="H7" s="418"/>
      <c r="I7" s="419"/>
    </row>
    <row r="8" spans="4:10">
      <c r="E8" s="214" t="s">
        <v>399</v>
      </c>
      <c r="F8" s="417" t="s">
        <v>400</v>
      </c>
      <c r="G8" s="420"/>
      <c r="H8" s="420"/>
      <c r="I8" s="421"/>
    </row>
    <row r="9" spans="4:10">
      <c r="E9" s="214" t="s">
        <v>401</v>
      </c>
      <c r="F9" s="417" t="s">
        <v>402</v>
      </c>
      <c r="G9" s="420"/>
      <c r="H9" s="420"/>
      <c r="I9" s="421"/>
    </row>
    <row r="10" spans="4:10">
      <c r="E10" s="214" t="s">
        <v>403</v>
      </c>
      <c r="F10" s="417" t="s">
        <v>582</v>
      </c>
      <c r="G10" s="420"/>
      <c r="H10" s="420"/>
      <c r="I10" s="421"/>
    </row>
    <row r="11" spans="4:10">
      <c r="E11" s="214" t="s">
        <v>581</v>
      </c>
      <c r="F11" s="417" t="s">
        <v>431</v>
      </c>
      <c r="G11" s="420"/>
      <c r="H11" s="420"/>
      <c r="I11" s="421"/>
    </row>
    <row r="12" spans="4:10">
      <c r="E12" s="214" t="s">
        <v>585</v>
      </c>
      <c r="F12" s="417" t="s">
        <v>586</v>
      </c>
      <c r="G12" s="420"/>
      <c r="H12" s="420"/>
      <c r="I12" s="421"/>
    </row>
    <row r="13" spans="4:10">
      <c r="I13" s="213"/>
    </row>
    <row r="14" spans="4:10">
      <c r="I14" s="213"/>
    </row>
    <row r="15" spans="4:10">
      <c r="D15" s="422" t="s">
        <v>404</v>
      </c>
      <c r="E15" s="423"/>
      <c r="F15" s="423"/>
      <c r="G15" s="423"/>
      <c r="H15" s="423"/>
      <c r="I15" s="423"/>
      <c r="J15" s="424"/>
    </row>
    <row r="16" spans="4:10" ht="27.75" customHeight="1">
      <c r="D16" s="425" t="s">
        <v>405</v>
      </c>
      <c r="E16" s="425"/>
      <c r="F16" s="425"/>
      <c r="G16" s="425"/>
      <c r="H16" s="425"/>
      <c r="I16" s="425"/>
      <c r="J16" s="425"/>
    </row>
    <row r="17" spans="4:10" ht="45" customHeight="1">
      <c r="D17" s="426" t="s">
        <v>406</v>
      </c>
      <c r="E17" s="426"/>
      <c r="F17" s="426"/>
      <c r="G17" s="426"/>
      <c r="H17" s="426"/>
      <c r="I17" s="426"/>
      <c r="J17" s="426"/>
    </row>
    <row r="18" spans="4:10">
      <c r="D18" s="215"/>
      <c r="E18" s="215"/>
      <c r="F18" s="215"/>
      <c r="G18" s="215"/>
      <c r="H18" s="215"/>
      <c r="I18" s="216"/>
      <c r="J18" s="215"/>
    </row>
    <row r="19" spans="4:10">
      <c r="I19" s="213"/>
    </row>
    <row r="20" spans="4:10" ht="15.75">
      <c r="D20" s="390" t="s">
        <v>407</v>
      </c>
      <c r="E20" s="391"/>
      <c r="F20" s="391"/>
      <c r="G20" s="391"/>
      <c r="H20" s="391"/>
      <c r="I20" s="391"/>
      <c r="J20" s="392"/>
    </row>
    <row r="21" spans="4:10" ht="18" customHeight="1">
      <c r="D21" s="399" t="s">
        <v>408</v>
      </c>
      <c r="E21" s="427"/>
      <c r="F21" s="427"/>
      <c r="G21" s="427"/>
      <c r="H21" s="427"/>
      <c r="I21" s="427"/>
      <c r="J21" s="428"/>
    </row>
    <row r="22" spans="4:10" ht="16.5" customHeight="1">
      <c r="D22" s="429" t="s">
        <v>409</v>
      </c>
      <c r="E22" s="430"/>
      <c r="F22" s="430"/>
      <c r="G22" s="430"/>
      <c r="H22" s="430"/>
      <c r="I22" s="430"/>
      <c r="J22" s="431"/>
    </row>
    <row r="23" spans="4:10" ht="16.5" customHeight="1">
      <c r="D23" s="411" t="s">
        <v>410</v>
      </c>
      <c r="E23" s="412"/>
      <c r="F23" s="412"/>
      <c r="G23" s="412"/>
      <c r="H23" s="412"/>
      <c r="I23" s="412"/>
      <c r="J23" s="413"/>
    </row>
    <row r="24" spans="4:10" ht="18.75" customHeight="1">
      <c r="D24" s="411" t="s">
        <v>411</v>
      </c>
      <c r="E24" s="412"/>
      <c r="F24" s="412"/>
      <c r="G24" s="412"/>
      <c r="H24" s="412"/>
      <c r="I24" s="412"/>
      <c r="J24" s="413"/>
    </row>
    <row r="25" spans="4:10" ht="28.5" customHeight="1">
      <c r="D25" s="432" t="s">
        <v>412</v>
      </c>
      <c r="E25" s="433"/>
      <c r="F25" s="433"/>
      <c r="G25" s="433"/>
      <c r="H25" s="433"/>
      <c r="I25" s="433"/>
      <c r="J25" s="434"/>
    </row>
    <row r="26" spans="4:10">
      <c r="I26" s="213"/>
    </row>
    <row r="27" spans="4:10">
      <c r="I27" s="213"/>
    </row>
    <row r="28" spans="4:10" ht="15.75">
      <c r="D28" s="405" t="s">
        <v>413</v>
      </c>
      <c r="E28" s="406"/>
      <c r="F28" s="406"/>
      <c r="G28" s="406"/>
      <c r="H28" s="406"/>
      <c r="I28" s="406"/>
      <c r="J28" s="407"/>
    </row>
    <row r="29" spans="4:10">
      <c r="D29" s="217">
        <v>1</v>
      </c>
      <c r="E29" s="438" t="s">
        <v>414</v>
      </c>
      <c r="F29" s="439"/>
      <c r="G29" s="439"/>
      <c r="H29" s="439"/>
      <c r="I29" s="439"/>
      <c r="J29" s="220" t="s">
        <v>415</v>
      </c>
    </row>
    <row r="30" spans="4:10">
      <c r="D30" s="217">
        <v>2</v>
      </c>
      <c r="E30" s="438" t="s">
        <v>432</v>
      </c>
      <c r="F30" s="439"/>
      <c r="G30" s="439"/>
      <c r="H30" s="439"/>
      <c r="I30" s="439"/>
      <c r="J30" s="220" t="s">
        <v>432</v>
      </c>
    </row>
    <row r="31" spans="4:10">
      <c r="D31" s="217">
        <v>3</v>
      </c>
      <c r="E31" s="438" t="s">
        <v>433</v>
      </c>
      <c r="F31" s="439"/>
      <c r="G31" s="439"/>
      <c r="H31" s="439"/>
      <c r="I31" s="439"/>
      <c r="J31" s="220" t="s">
        <v>433</v>
      </c>
    </row>
    <row r="32" spans="4:10">
      <c r="D32" s="217">
        <v>4</v>
      </c>
      <c r="E32" s="438" t="s">
        <v>434</v>
      </c>
      <c r="F32" s="439"/>
      <c r="G32" s="439"/>
      <c r="H32" s="439"/>
      <c r="I32" s="439"/>
      <c r="J32" s="220" t="s">
        <v>434</v>
      </c>
    </row>
    <row r="33" spans="4:10">
      <c r="D33" s="217">
        <v>5</v>
      </c>
      <c r="E33" s="438" t="s">
        <v>847</v>
      </c>
      <c r="F33" s="439"/>
      <c r="G33" s="439"/>
      <c r="H33" s="439"/>
      <c r="I33" s="439"/>
      <c r="J33" s="220" t="s">
        <v>847</v>
      </c>
    </row>
    <row r="34" spans="4:10">
      <c r="D34" s="218"/>
      <c r="E34" s="218"/>
      <c r="F34" s="218"/>
      <c r="G34" s="218"/>
      <c r="H34" s="218"/>
      <c r="I34" s="219"/>
      <c r="J34" s="218"/>
    </row>
    <row r="35" spans="4:10">
      <c r="D35" s="218"/>
      <c r="E35" s="218"/>
      <c r="F35" s="218"/>
      <c r="G35" s="218"/>
      <c r="H35" s="218"/>
      <c r="I35" s="219"/>
      <c r="J35" s="218"/>
    </row>
    <row r="36" spans="4:10" ht="15.75">
      <c r="D36" s="390" t="s">
        <v>579</v>
      </c>
      <c r="E36" s="391"/>
      <c r="F36" s="391"/>
      <c r="G36" s="391"/>
      <c r="H36" s="391"/>
      <c r="I36" s="391"/>
      <c r="J36" s="392"/>
    </row>
    <row r="37" spans="4:10" ht="30" customHeight="1">
      <c r="D37" s="440" t="s">
        <v>580</v>
      </c>
      <c r="E37" s="441"/>
      <c r="F37" s="441"/>
      <c r="G37" s="441"/>
      <c r="H37" s="441"/>
      <c r="I37" s="441"/>
      <c r="J37" s="442"/>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90" t="s">
        <v>583</v>
      </c>
      <c r="E41" s="391"/>
      <c r="F41" s="391"/>
      <c r="G41" s="391"/>
      <c r="H41" s="391"/>
      <c r="I41" s="391"/>
      <c r="J41" s="392"/>
    </row>
    <row r="42" spans="4:10" ht="60" customHeight="1">
      <c r="D42" s="393" t="s">
        <v>435</v>
      </c>
      <c r="E42" s="394"/>
      <c r="F42" s="394"/>
      <c r="G42" s="394"/>
      <c r="H42" s="394"/>
      <c r="I42" s="394"/>
      <c r="J42" s="395"/>
    </row>
    <row r="43" spans="4:10" ht="49.5" customHeight="1">
      <c r="D43" s="396" t="s">
        <v>416</v>
      </c>
      <c r="E43" s="397"/>
      <c r="F43" s="397"/>
      <c r="G43" s="397"/>
      <c r="H43" s="397"/>
      <c r="I43" s="397"/>
      <c r="J43" s="398"/>
    </row>
    <row r="44" spans="4:10" ht="53.25" customHeight="1">
      <c r="D44" s="396" t="s">
        <v>417</v>
      </c>
      <c r="E44" s="397"/>
      <c r="F44" s="397"/>
      <c r="G44" s="397"/>
      <c r="H44" s="397"/>
      <c r="I44" s="397"/>
      <c r="J44" s="398"/>
    </row>
    <row r="45" spans="4:10" ht="30" customHeight="1">
      <c r="D45" s="399" t="s">
        <v>418</v>
      </c>
      <c r="E45" s="400"/>
      <c r="F45" s="400"/>
      <c r="G45" s="400"/>
      <c r="H45" s="400"/>
      <c r="I45" s="400"/>
      <c r="J45" s="401"/>
    </row>
    <row r="46" spans="4:10" ht="56.25" customHeight="1">
      <c r="D46" s="402" t="s">
        <v>419</v>
      </c>
      <c r="E46" s="403"/>
      <c r="F46" s="403"/>
      <c r="G46" s="403"/>
      <c r="H46" s="403"/>
      <c r="I46" s="403"/>
      <c r="J46" s="404"/>
    </row>
    <row r="47" spans="4:10" ht="84.75" customHeight="1">
      <c r="D47" s="402" t="s">
        <v>420</v>
      </c>
      <c r="E47" s="403"/>
      <c r="F47" s="403"/>
      <c r="G47" s="403"/>
      <c r="H47" s="403"/>
      <c r="I47" s="403"/>
      <c r="J47" s="404"/>
    </row>
    <row r="48" spans="4:10" ht="61.5" customHeight="1">
      <c r="D48" s="435" t="s">
        <v>421</v>
      </c>
      <c r="E48" s="436"/>
      <c r="F48" s="436"/>
      <c r="G48" s="436"/>
      <c r="H48" s="436"/>
      <c r="I48" s="436"/>
      <c r="J48" s="437"/>
    </row>
    <row r="49" spans="4:10">
      <c r="I49" s="213"/>
    </row>
    <row r="50" spans="4:10">
      <c r="I50" s="213"/>
    </row>
    <row r="51" spans="4:10" ht="15.75">
      <c r="D51" s="405" t="s">
        <v>584</v>
      </c>
      <c r="E51" s="406"/>
      <c r="F51" s="406"/>
      <c r="G51" s="406"/>
      <c r="H51" s="406"/>
      <c r="I51" s="406"/>
      <c r="J51" s="407"/>
    </row>
    <row r="52" spans="4:10" ht="20.100000000000001" customHeight="1">
      <c r="D52" s="389" t="s">
        <v>422</v>
      </c>
      <c r="E52" s="389"/>
      <c r="F52" s="389"/>
      <c r="G52" s="389"/>
      <c r="H52" s="389"/>
      <c r="I52" s="389"/>
      <c r="J52" s="389"/>
    </row>
    <row r="53" spans="4:10" ht="20.100000000000001" customHeight="1">
      <c r="D53" s="389" t="s">
        <v>423</v>
      </c>
      <c r="E53" s="389"/>
      <c r="F53" s="389"/>
      <c r="G53" s="389"/>
      <c r="H53" s="389"/>
      <c r="I53" s="389"/>
      <c r="J53" s="389"/>
    </row>
    <row r="54" spans="4:10" ht="20.100000000000001" customHeight="1">
      <c r="D54" s="389" t="s">
        <v>424</v>
      </c>
      <c r="E54" s="389"/>
      <c r="F54" s="389"/>
      <c r="G54" s="389"/>
      <c r="H54" s="389"/>
      <c r="I54" s="389"/>
      <c r="J54" s="389"/>
    </row>
    <row r="55" spans="4:10" ht="42" customHeight="1">
      <c r="D55" s="389" t="s">
        <v>425</v>
      </c>
      <c r="E55" s="389"/>
      <c r="F55" s="389"/>
      <c r="G55" s="389"/>
      <c r="H55" s="389"/>
      <c r="I55" s="389"/>
      <c r="J55" s="389"/>
    </row>
    <row r="56" spans="4:10" ht="38.25" customHeight="1">
      <c r="D56" s="389" t="s">
        <v>426</v>
      </c>
      <c r="E56" s="389"/>
      <c r="F56" s="389"/>
      <c r="G56" s="389"/>
      <c r="H56" s="389"/>
      <c r="I56" s="389"/>
      <c r="J56" s="389"/>
    </row>
    <row r="57" spans="4:10" ht="38.25" customHeight="1">
      <c r="D57" s="409" t="s">
        <v>427</v>
      </c>
      <c r="E57" s="389"/>
      <c r="F57" s="389"/>
      <c r="G57" s="389"/>
      <c r="H57" s="389"/>
      <c r="I57" s="389"/>
      <c r="J57" s="389"/>
    </row>
    <row r="58" spans="4:10" ht="38.25" customHeight="1">
      <c r="D58" s="409" t="s">
        <v>428</v>
      </c>
      <c r="E58" s="389"/>
      <c r="F58" s="389"/>
      <c r="G58" s="389"/>
      <c r="H58" s="389"/>
      <c r="I58" s="389"/>
      <c r="J58" s="389"/>
    </row>
    <row r="59" spans="4:10" ht="25.5" customHeight="1">
      <c r="D59" s="410" t="s">
        <v>429</v>
      </c>
      <c r="E59" s="408"/>
      <c r="F59" s="408"/>
      <c r="G59" s="408"/>
      <c r="H59" s="408"/>
      <c r="I59" s="408"/>
      <c r="J59" s="408"/>
    </row>
    <row r="60" spans="4:10" ht="27.75" customHeight="1">
      <c r="D60" s="408" t="s">
        <v>430</v>
      </c>
      <c r="E60" s="408"/>
      <c r="F60" s="408"/>
      <c r="G60" s="408"/>
      <c r="H60" s="408"/>
      <c r="I60" s="408"/>
      <c r="J60" s="408"/>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7"/>
  <sheetViews>
    <sheetView showGridLines="0" topLeftCell="A7" zoomScale="85" zoomScaleNormal="85" workbookViewId="0">
      <selection activeCell="A15" sqref="A15"/>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4" customWidth="1"/>
    <col min="30" max="30" width="3" style="234" customWidth="1"/>
    <col min="31" max="16383" width="1" hidden="1"/>
    <col min="16384" max="16384" width="2.28515625" hidden="1" customWidth="1"/>
  </cols>
  <sheetData>
    <row r="1" spans="4:53" hidden="1">
      <c r="I1">
        <v>1</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32" t="s">
        <v>119</v>
      </c>
      <c r="E9" s="450" t="s">
        <v>34</v>
      </c>
      <c r="F9" s="450"/>
      <c r="G9" s="532" t="s">
        <v>118</v>
      </c>
      <c r="H9" s="450" t="s">
        <v>1</v>
      </c>
      <c r="I9" s="450" t="s">
        <v>368</v>
      </c>
      <c r="J9" s="450" t="s">
        <v>3</v>
      </c>
      <c r="K9" s="450" t="s">
        <v>4</v>
      </c>
      <c r="L9" s="450" t="s">
        <v>5</v>
      </c>
      <c r="M9" s="450" t="s">
        <v>6</v>
      </c>
      <c r="N9" s="450" t="s">
        <v>7</v>
      </c>
      <c r="O9" s="450" t="s">
        <v>8</v>
      </c>
      <c r="P9" s="450"/>
      <c r="Q9" s="450"/>
      <c r="R9" s="450"/>
      <c r="S9" s="450" t="s">
        <v>9</v>
      </c>
      <c r="T9" s="532" t="s">
        <v>447</v>
      </c>
      <c r="U9" s="532" t="s">
        <v>116</v>
      </c>
      <c r="V9" s="450" t="s">
        <v>89</v>
      </c>
      <c r="W9" s="450" t="s">
        <v>12</v>
      </c>
      <c r="X9" s="450"/>
      <c r="Y9" s="450" t="s">
        <v>13</v>
      </c>
      <c r="Z9" s="450"/>
      <c r="AA9" s="450" t="s">
        <v>14</v>
      </c>
      <c r="AB9" s="450" t="s">
        <v>441</v>
      </c>
      <c r="AC9" s="532" t="s">
        <v>459</v>
      </c>
      <c r="AD9"/>
      <c r="AV9" t="s">
        <v>34</v>
      </c>
    </row>
    <row r="10" spans="4:53" ht="31.5" customHeight="1">
      <c r="D10" s="467"/>
      <c r="E10" s="450"/>
      <c r="F10" s="450"/>
      <c r="G10" s="467"/>
      <c r="H10" s="450"/>
      <c r="I10" s="450"/>
      <c r="J10" s="450"/>
      <c r="K10" s="450"/>
      <c r="L10" s="450"/>
      <c r="M10" s="450"/>
      <c r="N10" s="450"/>
      <c r="O10" s="450" t="s">
        <v>15</v>
      </c>
      <c r="P10" s="450"/>
      <c r="Q10" s="450"/>
      <c r="R10" s="450" t="s">
        <v>16</v>
      </c>
      <c r="S10" s="450"/>
      <c r="T10" s="467"/>
      <c r="U10" s="467"/>
      <c r="V10" s="450"/>
      <c r="W10" s="450"/>
      <c r="X10" s="450"/>
      <c r="Y10" s="450"/>
      <c r="Z10" s="450"/>
      <c r="AA10" s="450"/>
      <c r="AB10" s="450"/>
      <c r="AC10" s="467"/>
      <c r="AD10"/>
      <c r="AV10" t="s">
        <v>379</v>
      </c>
    </row>
    <row r="11" spans="4:53" ht="78.75" customHeight="1">
      <c r="D11" s="449"/>
      <c r="E11" s="450"/>
      <c r="F11" s="450"/>
      <c r="G11" s="449"/>
      <c r="H11" s="450"/>
      <c r="I11" s="450"/>
      <c r="J11" s="450"/>
      <c r="K11" s="450"/>
      <c r="L11" s="450"/>
      <c r="M11" s="450"/>
      <c r="N11" s="450"/>
      <c r="O11" s="27" t="s">
        <v>17</v>
      </c>
      <c r="P11" s="27" t="s">
        <v>18</v>
      </c>
      <c r="Q11" s="27" t="s">
        <v>19</v>
      </c>
      <c r="R11" s="450"/>
      <c r="S11" s="450"/>
      <c r="T11" s="449"/>
      <c r="U11" s="449"/>
      <c r="V11" s="450"/>
      <c r="W11" s="27" t="s">
        <v>20</v>
      </c>
      <c r="X11" s="27" t="s">
        <v>21</v>
      </c>
      <c r="Y11" s="27" t="s">
        <v>20</v>
      </c>
      <c r="Z11" s="27" t="s">
        <v>21</v>
      </c>
      <c r="AA11" s="450"/>
      <c r="AB11" s="450"/>
      <c r="AC11" s="449"/>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1"/>
      <c r="AD13" s="233">
        <f>IF(COUNT(H16:$AA$15000)=0,"",SUM(AC1:AC65534))</f>
        <v>0</v>
      </c>
      <c r="AF13" s="295">
        <f>IF(SUM(I13:AA13)&gt;0,1,0)</f>
        <v>0</v>
      </c>
      <c r="AG13" s="295">
        <f>IF(COUNT(H16:$AA$14994)=0,"",SUM(AF1:AF65528))</f>
        <v>1</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72" t="s">
        <v>440</v>
      </c>
      <c r="F15" s="373"/>
      <c r="G15" s="373" t="s">
        <v>876</v>
      </c>
      <c r="H15" s="38" t="s">
        <v>877</v>
      </c>
      <c r="I15" s="38">
        <v>1</v>
      </c>
      <c r="J15" s="38">
        <v>2950055</v>
      </c>
      <c r="K15" s="38"/>
      <c r="L15" s="38"/>
      <c r="M15" s="371">
        <f>+IFERROR(IF(COUNT(J15:L15),ROUND(SUM(J15:L15),0),""),"")</f>
        <v>2950055</v>
      </c>
      <c r="N15" s="187">
        <f>+IFERROR(IF(COUNT(M15),ROUND(M15/'Shareholding Pattern'!$L$78*100,2),""),0)</f>
        <v>73.75</v>
      </c>
      <c r="O15" s="170">
        <f>IF(J15="","",J15)</f>
        <v>2950055</v>
      </c>
      <c r="P15" s="170"/>
      <c r="Q15" s="158">
        <f>+IFERROR(IF(COUNT(O15:P15),ROUND(SUM(O15,P15),2),""),"")</f>
        <v>2950055</v>
      </c>
      <c r="R15" s="187">
        <f>+IFERROR(IF(COUNT(Q15),ROUND(Q15/('Shareholding Pattern'!$P$79)*100,2),""),0)</f>
        <v>73.75</v>
      </c>
      <c r="S15" s="38"/>
      <c r="T15" s="38"/>
      <c r="U15" s="371" t="str">
        <f>+IFERROR(IF(COUNT(S15:T15),ROUND(SUM(S15:T15),0),""),"")</f>
        <v/>
      </c>
      <c r="V15" s="186">
        <f>+IFERROR(IF(COUNT(M15,U15),ROUND(SUM(U15,M15)/SUM('Shareholding Pattern'!$L$78,'Shareholding Pattern'!$T$78)*100,2),""),0)</f>
        <v>73.75</v>
      </c>
      <c r="W15" s="38"/>
      <c r="X15" s="186" t="str">
        <f>+IFERROR(IF(COUNT(W15),ROUND(SUM(W15)/SUM(M15)*100,2),""),0)</f>
        <v/>
      </c>
      <c r="Y15" s="38"/>
      <c r="Z15" s="186" t="str">
        <f>+IFERROR(IF(COUNT(Y15),ROUND(SUM(Y15)/SUM(M15)*100,2),""),0)</f>
        <v/>
      </c>
      <c r="AA15" s="374">
        <v>2950055</v>
      </c>
      <c r="AB15" s="228"/>
      <c r="AC15" s="261" t="s">
        <v>461</v>
      </c>
      <c r="AD15" s="233" t="str">
        <f>IF(COUNT(H18:$AA$15000)=0,"",SUM(AC3:AC65536))</f>
        <v/>
      </c>
      <c r="AE15" s="10"/>
      <c r="AF15" s="295">
        <f>IF(SUM(I15:AA15)&gt;0,1,0)</f>
        <v>1</v>
      </c>
    </row>
    <row r="16" spans="4:53" ht="18.75" hidden="1" customHeight="1">
      <c r="D16" s="34"/>
      <c r="Z16" s="175"/>
    </row>
    <row r="17" spans="4:27" ht="20.100000000000001" customHeight="1">
      <c r="D17" s="48"/>
      <c r="E17" s="176" t="s">
        <v>392</v>
      </c>
      <c r="F17" s="30"/>
      <c r="G17" s="49"/>
      <c r="H17" s="176" t="s">
        <v>19</v>
      </c>
      <c r="I17" s="52">
        <f>+IFERROR(IF(COUNT(I14:I16),ROUND(SUM(I14:I16),0),""),"")</f>
        <v>1</v>
      </c>
      <c r="J17" s="52">
        <f>+IFERROR(IF(COUNT(J14:J16),ROUND(SUM(J14:J16),0),""),"")</f>
        <v>2950055</v>
      </c>
      <c r="K17" s="52" t="str">
        <f>+IFERROR(IF(COUNT(K14:K16),ROUND(SUM(K14:K16),0),""),"")</f>
        <v/>
      </c>
      <c r="L17" s="52" t="str">
        <f>+IFERROR(IF(COUNT(L14:L16),ROUND(SUM(L14:L16),0),""),"")</f>
        <v/>
      </c>
      <c r="M17" s="52">
        <f>+IFERROR(IF(COUNT(M14:M16),ROUND(SUM(M14:M16),0),""),"")</f>
        <v>2950055</v>
      </c>
      <c r="N17" s="186">
        <f>+IFERROR(IF(COUNT(M17),ROUND(M17/'Shareholding Pattern'!$L$78*100,2),""),0)</f>
        <v>73.75</v>
      </c>
      <c r="O17" s="160">
        <f>+IFERROR(IF(COUNT(O14:O16),ROUND(SUM(O14:O16),0),""),"")</f>
        <v>2950055</v>
      </c>
      <c r="P17" s="160" t="str">
        <f>+IFERROR(IF(COUNT(P14:P16),ROUND(SUM(P14:P16),0),""),"")</f>
        <v/>
      </c>
      <c r="Q17" s="160">
        <f>+IFERROR(IF(COUNT(Q14:Q16),ROUND(SUM(Q14:Q16),0),""),"")</f>
        <v>2950055</v>
      </c>
      <c r="R17" s="186">
        <f>+IFERROR(IF(COUNT(Q17),ROUND(Q17/('Shareholding Pattern'!$P$79)*100,2),""),0)</f>
        <v>73.75</v>
      </c>
      <c r="S17" s="52" t="str">
        <f>+IFERROR(IF(COUNT(S14:S16),ROUND(SUM(S14:S16),0),""),"")</f>
        <v/>
      </c>
      <c r="T17" s="52" t="str">
        <f>+IFERROR(IF(COUNT(T14:T16),ROUND(SUM(T14:T16),0),""),"")</f>
        <v/>
      </c>
      <c r="U17" s="52" t="str">
        <f>+IFERROR(IF(COUNT(U14:U16),ROUND(SUM(U14:U16),0),""),"")</f>
        <v/>
      </c>
      <c r="V17" s="186">
        <f>+IFERROR(IF(COUNT(M17,U17),ROUND(SUM(U17,M17)/SUM('Shareholding Pattern'!$L$78,'Shareholding Pattern'!$T$78)*100,2),""),0)</f>
        <v>73.75</v>
      </c>
      <c r="W17" s="52" t="str">
        <f>+IFERROR(IF(COUNT(W14:W16),ROUND(SUM(W14:W16),0),""),"")</f>
        <v/>
      </c>
      <c r="X17" s="186" t="str">
        <f>+IFERROR(IF(COUNT(W17),ROUND(SUM(W17)/SUM(M17)*100,2),""),0)</f>
        <v/>
      </c>
      <c r="Y17" s="52" t="str">
        <f>+IFERROR(IF(COUNT(Y14:Y16),ROUND(SUM(Y14:Y16),0),""),"")</f>
        <v/>
      </c>
      <c r="Z17" s="186" t="str">
        <f>+IFERROR(IF(COUNT(Y17),ROUND(SUM(Y17)/SUM(M17)*100,2),""),0)</f>
        <v/>
      </c>
      <c r="AA17" s="52">
        <f>+IFERROR(IF(COUNT(AA14:AA16),ROUND(SUM(AA14:AA16),0),""),"")</f>
        <v>2950055</v>
      </c>
    </row>
  </sheetData>
  <sheetProtection algorithmName="SHA-512" hashValue="Veg930xgSwwE86EJ9cm4UCR5mGH6l4TB4NljnzCtF/fcGR+bDXO6i5gdBOaWm3797uixmyvC2WjbTUhxCsY0kg==" saltValue="wuUdtzm8B81GpsxSogkwhg==" spinCount="100000" sheet="1" objects="1" scenarios="1"/>
  <sortState xmlns:xlrd2="http://schemas.microsoft.com/office/spreadsheetml/2017/richdata2" ref="G16:AA21">
    <sortCondition ref="AA16"/>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AA15:AB15" xr:uid="{00000000-0002-0000-0900-000000000000}">
      <formula1>M13</formula1>
    </dataValidation>
    <dataValidation type="whole" operator="lessThanOrEqual" allowBlank="1" showInputMessage="1" showErrorMessage="1" sqref="W13 W15" xr:uid="{00000000-0002-0000-0900-000001000000}">
      <formula1>J13</formula1>
    </dataValidation>
    <dataValidation type="whole" operator="lessThanOrEqual" allowBlank="1" showInputMessage="1" showErrorMessage="1" sqref="Y13 Y15" xr:uid="{00000000-0002-0000-0900-000002000000}">
      <formula1>J13</formula1>
    </dataValidation>
    <dataValidation type="textLength" operator="equal" allowBlank="1" showInputMessage="1" showErrorMessage="1" prompt="[A-Z][A-Z][A-Z][A-Z][A-Z][0-9][0-9][0-9][0-9][A-Z]_x000a__x000a_In absence of PAN write : ZZZZZ9999Z" sqref="H13 H15" xr:uid="{00000000-0002-0000-0900-000003000000}">
      <formula1>10</formula1>
    </dataValidation>
    <dataValidation type="whole" operator="greaterThanOrEqual" allowBlank="1" showInputMessage="1" showErrorMessage="1" sqref="S13:T13 I13:L13 O13:P13 S15:T15 I15:L15 O15:P15" xr:uid="{00000000-0002-0000-0900-000004000000}">
      <formula1>0</formula1>
    </dataValidation>
    <dataValidation type="list" allowBlank="1" showInputMessage="1" showErrorMessage="1" sqref="E13 E15" xr:uid="{00000000-0002-0000-0900-000005000000}">
      <formula1>$AR$1:$AR$6</formula1>
    </dataValidation>
    <dataValidation type="list" allowBlank="1" showInputMessage="1" showErrorMessage="1" sqref="F13 F15" xr:uid="{00000000-0002-0000-0900-000006000000}">
      <formula1>$AV$9:$AV$10</formula1>
    </dataValidation>
    <dataValidation type="list" allowBlank="1" showInputMessage="1" showErrorMessage="1" sqref="AC13 AC15" xr:uid="{00000000-0002-0000-0900-000007000000}">
      <formula1>$AZ$2:$BA$2</formula1>
    </dataValidation>
  </dataValidations>
  <hyperlinks>
    <hyperlink ref="H17" location="'Shareholding Pattern'!F17" display="Total" xr:uid="{00000000-0004-0000-0900-000000000000}"/>
    <hyperlink ref="E17" location="'Shareholding Pattern'!F17" display="Total" xr:uid="{00000000-0004-0000-09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opentextblock">
                <anchor moveWithCells="1" sizeWithCells="1">
                  <from>
                    <xdr:col>27</xdr:col>
                    <xdr:colOff>57150</xdr:colOff>
                    <xdr:row>14</xdr:row>
                    <xdr:rowOff>57150</xdr:rowOff>
                  </from>
                  <to>
                    <xdr:col>27</xdr:col>
                    <xdr:colOff>1352550</xdr:colOff>
                    <xdr:row>14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6" t="s">
        <v>855</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row>
    <row r="10" spans="2: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row>
    <row r="11" spans="2: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0"/>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8fWqI5bfSBJNN7w6HpwlyE2hHU6zxHc9/R4FkLG5vBzbVTlsrHbnwU0MjxFmmYv41EK5TzDJPL+KePCVvfqopA==" saltValue="NXGf1B91AQbX1Z1qEnkH6A=="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0"/>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bL3iMR/9Upyg7rOrVb3PeOu+iBroxn/PpkbP8suC4W1Fz6kxHTEj+cJUuB0MgY7OwtSSSUoGiDIiDZDKHiGsQ==" saltValue="2RaPVNa4DWCWc1zR86riwA=="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c r="AR9" t="s">
        <v>338</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c r="AR10" t="s">
        <v>339</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0"/>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B8Fs59rnmiHIafAYWn4UhEzmkCSSaDfsOxrTbrWpbISBeGYHp78fWAcFKGJExCUr+9cesCYIbkYUn0mExNzE0w==" saltValue="Bt1X/Xdjf12x9SP9I+/sNw==" spinCount="100000" sheet="1" objects="1" scenarios="1"/>
  <mergeCells count="20">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Z9:Z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c r="AR9" t="s">
        <v>338</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c r="AR10" t="s">
        <v>339</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0"/>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mrMJFAXNxCT/Slm6ut+Y5zzvddB4wKoisRKvK7SyRDJMJl4K/rR6bd8NGbKBjgJQgOsqUA5Wr/E/KYazHKhBg==" saltValue="j5nuhtW2T2wHhI6du0ooxA=="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4" customWidth="1"/>
    <col min="30" max="30" width="3.85546875" style="234"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32" t="s">
        <v>119</v>
      </c>
      <c r="E9" s="450" t="s">
        <v>34</v>
      </c>
      <c r="F9" s="450"/>
      <c r="G9" s="532" t="s">
        <v>118</v>
      </c>
      <c r="H9" s="450" t="s">
        <v>1</v>
      </c>
      <c r="I9" s="450" t="s">
        <v>368</v>
      </c>
      <c r="J9" s="450" t="s">
        <v>3</v>
      </c>
      <c r="K9" s="450" t="s">
        <v>4</v>
      </c>
      <c r="L9" s="450" t="s">
        <v>5</v>
      </c>
      <c r="M9" s="450" t="s">
        <v>6</v>
      </c>
      <c r="N9" s="450" t="s">
        <v>7</v>
      </c>
      <c r="O9" s="450" t="s">
        <v>8</v>
      </c>
      <c r="P9" s="450"/>
      <c r="Q9" s="450"/>
      <c r="R9" s="450"/>
      <c r="S9" s="450" t="s">
        <v>9</v>
      </c>
      <c r="T9" s="532" t="s">
        <v>447</v>
      </c>
      <c r="U9" s="532" t="s">
        <v>116</v>
      </c>
      <c r="V9" s="450" t="s">
        <v>89</v>
      </c>
      <c r="W9" s="450" t="s">
        <v>12</v>
      </c>
      <c r="X9" s="450"/>
      <c r="Y9" s="450" t="s">
        <v>13</v>
      </c>
      <c r="Z9" s="450"/>
      <c r="AA9" s="450" t="s">
        <v>14</v>
      </c>
      <c r="AB9" s="450" t="s">
        <v>441</v>
      </c>
      <c r="AC9" s="532" t="s">
        <v>459</v>
      </c>
      <c r="AD9"/>
      <c r="AV9" t="s">
        <v>34</v>
      </c>
    </row>
    <row r="10" spans="4:53" ht="31.5" customHeight="1">
      <c r="D10" s="467"/>
      <c r="E10" s="450"/>
      <c r="F10" s="450"/>
      <c r="G10" s="467"/>
      <c r="H10" s="450"/>
      <c r="I10" s="450"/>
      <c r="J10" s="450"/>
      <c r="K10" s="450"/>
      <c r="L10" s="450"/>
      <c r="M10" s="450"/>
      <c r="N10" s="450"/>
      <c r="O10" s="450" t="s">
        <v>15</v>
      </c>
      <c r="P10" s="450"/>
      <c r="Q10" s="450"/>
      <c r="R10" s="450" t="s">
        <v>16</v>
      </c>
      <c r="S10" s="450"/>
      <c r="T10" s="467"/>
      <c r="U10" s="467"/>
      <c r="V10" s="450"/>
      <c r="W10" s="450"/>
      <c r="X10" s="450"/>
      <c r="Y10" s="450"/>
      <c r="Z10" s="450"/>
      <c r="AA10" s="450"/>
      <c r="AB10" s="450"/>
      <c r="AC10" s="467"/>
      <c r="AD10"/>
      <c r="AV10" t="s">
        <v>379</v>
      </c>
    </row>
    <row r="11" spans="4:53" ht="78.75" customHeight="1">
      <c r="D11" s="449"/>
      <c r="E11" s="450"/>
      <c r="F11" s="450"/>
      <c r="G11" s="449"/>
      <c r="H11" s="450"/>
      <c r="I11" s="450"/>
      <c r="J11" s="450"/>
      <c r="K11" s="450"/>
      <c r="L11" s="450"/>
      <c r="M11" s="450"/>
      <c r="N11" s="450"/>
      <c r="O11" s="27" t="s">
        <v>17</v>
      </c>
      <c r="P11" s="27" t="s">
        <v>18</v>
      </c>
      <c r="Q11" s="27" t="s">
        <v>19</v>
      </c>
      <c r="R11" s="450"/>
      <c r="S11" s="450"/>
      <c r="T11" s="449"/>
      <c r="U11" s="449"/>
      <c r="V11" s="450"/>
      <c r="W11" s="27" t="s">
        <v>20</v>
      </c>
      <c r="X11" s="27" t="s">
        <v>21</v>
      </c>
      <c r="Y11" s="27" t="s">
        <v>20</v>
      </c>
      <c r="Z11" s="27" t="s">
        <v>21</v>
      </c>
      <c r="AA11" s="450"/>
      <c r="AB11" s="450"/>
      <c r="AC11" s="449"/>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0"/>
      <c r="AD13" s="233"/>
      <c r="AF13" s="295">
        <f>IF(SUM(I13:AA13),1,0)</f>
        <v>0</v>
      </c>
      <c r="AG13" s="295"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mVMNPUal2jxIj7WS3npbP4Dzr6K+0DFMhjUtvmYhCAj3EgVHBjlIRsd49PdZ2OHNeEJwzKSyvGi8/PYlbhdWAA==" saltValue="ADCQBM2MrdOIQLEhY1iXRg==" spinCount="100000"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8gLxGdqLZNruNJ21z1EWH7K6zaxwHmLx8JJ/8gH8Irp51xVR4Ql3TWZtbhFzaW2cKpOR8bRnSre0qR65i/DKEQ==" saltValue="Ii2WI+Z4BnfyfiQTXfLRQ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R16" t="s">
        <v>343</v>
      </c>
    </row>
  </sheetData>
  <sheetProtection algorithmName="SHA-512" hashValue="k+J7ivO9/SeYgWGbbbV7JEEdNHJZzs8r5jNxk+XykWqsTeYHa/l2rH97csq5A3NeLAEKor2F6d1FQNSGGj3JTA==" saltValue="DTgBdgU814hdvaUAro+93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R16" t="s">
        <v>343</v>
      </c>
    </row>
  </sheetData>
  <sheetProtection algorithmName="SHA-512" hashValue="tdvSv9+FfUk9K1NsDLjNl/l0xBqRhHxnVDqWFAy2R76sS0Ge8SHFuZcYwNLD9qZjywJo0cXJzwnUXVKeTZy+HQ==" saltValue="MGUIgh6i0EUTJj3PYPv8M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Q11" t="s">
        <v>347</v>
      </c>
    </row>
    <row r="12" spans="5:43" ht="20.100000000000001"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Q16" t="s">
        <v>343</v>
      </c>
    </row>
  </sheetData>
  <sheetProtection algorithmName="SHA-512" hashValue="6dkAJBgXqaoimnMhGSjr5JgB12DnK33a1y0mvli1kHNkSR7HkpRejNyQcUkhtbfq7PEBUyA7whGKNBJb3fY/Zw==" saltValue="69Kw87svFW3E1qI4VWV3k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E17" sqref="E17"/>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44" t="s">
        <v>90</v>
      </c>
      <c r="F5" s="445"/>
      <c r="S5" t="s">
        <v>445</v>
      </c>
    </row>
    <row r="6" spans="5:24" ht="20.100000000000001" customHeight="1">
      <c r="E6" s="15" t="s">
        <v>106</v>
      </c>
      <c r="F6" s="238" t="s">
        <v>863</v>
      </c>
    </row>
    <row r="7" spans="5:24" ht="20.100000000000001" customHeight="1">
      <c r="E7" s="15" t="s">
        <v>450</v>
      </c>
      <c r="F7" s="238" t="s">
        <v>864</v>
      </c>
      <c r="M7" t="s">
        <v>356</v>
      </c>
      <c r="X7" t="s">
        <v>93</v>
      </c>
    </row>
    <row r="8" spans="5:24" ht="20.100000000000001" customHeight="1">
      <c r="E8" s="15" t="s">
        <v>451</v>
      </c>
      <c r="F8" s="238" t="s">
        <v>864</v>
      </c>
      <c r="M8" t="s">
        <v>357</v>
      </c>
      <c r="X8" t="s">
        <v>104</v>
      </c>
    </row>
    <row r="9" spans="5:24" ht="20.100000000000001" customHeight="1">
      <c r="E9" s="15" t="s">
        <v>452</v>
      </c>
      <c r="F9" s="238" t="s">
        <v>865</v>
      </c>
      <c r="M9" t="s">
        <v>358</v>
      </c>
    </row>
    <row r="10" spans="5:24" ht="20.100000000000001" customHeight="1">
      <c r="E10" s="15" t="s">
        <v>105</v>
      </c>
      <c r="F10" s="238"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8" t="s">
        <v>867</v>
      </c>
      <c r="R14" s="206"/>
    </row>
    <row r="15" spans="5:24" ht="36.75" customHeight="1">
      <c r="E15" s="16" t="s">
        <v>92</v>
      </c>
      <c r="F15" s="379" t="s">
        <v>576</v>
      </c>
      <c r="G15" s="169"/>
      <c r="I15" s="206"/>
      <c r="S15" s="206"/>
    </row>
    <row r="16" spans="5:24" ht="22.5" customHeight="1">
      <c r="E16" s="15" t="s">
        <v>227</v>
      </c>
      <c r="F16" s="364" t="str">
        <f>IF(F13=S1,M7,IF(F13=S2,M8,IF(F13=S3,M9,IF(F13=S4,M8,IF(F13=S5,M8,"")))))</f>
        <v>Regulation 31 (1) (b)</v>
      </c>
    </row>
    <row r="17" spans="4:6" s="17" customFormat="1" ht="28.5" customHeight="1">
      <c r="E17" s="15" t="s">
        <v>645</v>
      </c>
      <c r="F17" s="238" t="s">
        <v>104</v>
      </c>
    </row>
    <row r="18" spans="4:6" s="17" customFormat="1" ht="21" hidden="1">
      <c r="E18" s="443"/>
      <c r="F18" s="443"/>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8zGUp2qRkcsGOIE/vgndZkNWk5AzbRB4Dj46nKKYPu2XIT1lt6YK/k5SBqOSVunF3OLH1C7KQDffl4+TA+McPw==" saltValue="/27jnbERnu+cYxqFNP3QFQ=="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Q16" t="s">
        <v>343</v>
      </c>
    </row>
  </sheetData>
  <sheetProtection algorithmName="SHA-512" hashValue="5kVJBxQ/oPo8PLoWh6SU3+Mgj55cRKqv9L2RtN2Pg5FFnoVMy0LQHPUqslWqKZpQfJJm5V6ZkCW5Bc/oF34iaQ==" saltValue="jxDdKlq0RSZaecSaueoDx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R16" t="s">
        <v>343</v>
      </c>
    </row>
  </sheetData>
  <sheetProtection algorithmName="SHA-512" hashValue="K2QGL9drFeF8RiH1H/Jz0BfkCzb61maO+JOrLNSFQ6rXBbWVOoxhieCE0hoKb1EjVSDXfnvWumDnNKAkcM1WCg==" saltValue="lFu2trJMUb6mBqmYppA1sg==" spinCount="100000"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R16" t="s">
        <v>343</v>
      </c>
    </row>
  </sheetData>
  <sheetProtection algorithmName="SHA-512" hashValue="NjUpdPkj4ydZacMkTgAOwVOED8OUHTs7NZwNfnHdCwp5CVp1biudSTZUJGqo9jbrPDGoNp+LHMP4h8hR+PhV4A==" saltValue="YzWSfslMCHTTAgzg1dec3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zx21qJB2+YaV56XUOfw8cT1WSGhV1IVnTcVKOSybS/n19mwINqV9Gyyb7J+1jpWUztvjkJWllucgvUc+IqE1Pw==" saltValue="AD1oxujd6z2nHdESxLAtM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i2iX5O1i0Q7XyAyJ8UpolQpbTzCJyNfWDDrrmDQAamX6SGdqMn81UOBGcnAvysqgfurHhuwMJDZyI7i9iDfOWA==" saltValue="eBKCtw/vu2MLskKnvRYMM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6" customFormat="1" ht="20.100000000000001"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VT33c6DNz8SZDRAhWITAy+eATg0y9LrhuJBC+opHqIM84eOxrZPWMzxpqaHFoSZKCZKquATx3Gn59Y7oVrlytA==" saltValue="GRKF5uNp4wZmeJKO2rtxX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gsKSNSy3KMPHvZyx6/u1nCMAOd2hexyvhUtXRZQwh7vl41ORmLmMQ/Hs9vBqfzxaK1N9/royMWmZ1mmt47FjAQ==" saltValue="htKTW9ZwUm/h7pdDiZCh4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hesmKkZiE02VccgFkb+NkYbBq/NFJmLI05znlGDQ8wF06dlV+UruBUGhuseYQtoiK0jX0oOkwcwpUG3N2bGmJA==" saltValue="GMs0qTUlVaLVwUnBqGWot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HGIHhmQlhleEEiMqs8ymJ9005W1WuYVvKKz10czrQ0IK7Ig8C4gWgr06lCsLOPFCm74F1xH0EowUrkiEtqCSaQ==" saltValue="VxMVTDejZceYlEMj+oqaQ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346FTzD8x/7ggmaExcIqvWQdQwbVb3ennuyka4PvFcN8hSzEaNvp6xbBmvmFaebAhXwC0SGdZ9O7koacqc5hQA==" saltValue="ohD6hwkyCL1MMbMz1lxAO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16" sqref="F16"/>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7" t="s">
        <v>473</v>
      </c>
      <c r="G8" s="257" t="s">
        <v>453</v>
      </c>
      <c r="H8" s="257" t="s">
        <v>454</v>
      </c>
      <c r="I8" s="257" t="s">
        <v>141</v>
      </c>
    </row>
    <row r="9" spans="1:21" ht="20.100000000000001" customHeight="1">
      <c r="D9" s="22">
        <v>1</v>
      </c>
      <c r="E9" s="263" t="s">
        <v>108</v>
      </c>
      <c r="F9" s="171" t="s">
        <v>104</v>
      </c>
      <c r="G9" s="380" t="s">
        <v>104</v>
      </c>
      <c r="H9" s="380" t="s">
        <v>104</v>
      </c>
      <c r="I9" s="380" t="s">
        <v>104</v>
      </c>
      <c r="M9">
        <v>1</v>
      </c>
      <c r="N9">
        <v>1</v>
      </c>
      <c r="O9">
        <v>1</v>
      </c>
      <c r="P9">
        <v>1</v>
      </c>
      <c r="R9" t="s">
        <v>495</v>
      </c>
      <c r="S9" t="s">
        <v>496</v>
      </c>
      <c r="T9" t="s">
        <v>497</v>
      </c>
      <c r="U9" t="s">
        <v>498</v>
      </c>
    </row>
    <row r="10" spans="1:21" ht="20.100000000000001" customHeight="1">
      <c r="D10" s="23">
        <v>2</v>
      </c>
      <c r="E10" s="264" t="s">
        <v>109</v>
      </c>
      <c r="F10" s="172" t="s">
        <v>104</v>
      </c>
      <c r="G10" s="381" t="s">
        <v>104</v>
      </c>
      <c r="H10" s="381" t="s">
        <v>104</v>
      </c>
      <c r="I10" s="381" t="s">
        <v>104</v>
      </c>
      <c r="M10">
        <v>1</v>
      </c>
      <c r="N10">
        <v>1</v>
      </c>
      <c r="O10">
        <v>1</v>
      </c>
      <c r="P10">
        <v>1</v>
      </c>
      <c r="R10" t="s">
        <v>499</v>
      </c>
      <c r="S10" t="s">
        <v>500</v>
      </c>
      <c r="T10" t="s">
        <v>501</v>
      </c>
      <c r="U10" t="s">
        <v>502</v>
      </c>
    </row>
    <row r="11" spans="1:21" ht="20.100000000000001" customHeight="1">
      <c r="D11" s="23">
        <v>3</v>
      </c>
      <c r="E11" s="264" t="s">
        <v>110</v>
      </c>
      <c r="F11" s="172" t="s">
        <v>104</v>
      </c>
      <c r="G11" s="381" t="s">
        <v>104</v>
      </c>
      <c r="H11" s="381" t="s">
        <v>104</v>
      </c>
      <c r="I11" s="381" t="s">
        <v>104</v>
      </c>
      <c r="M11">
        <v>1</v>
      </c>
      <c r="N11">
        <v>1</v>
      </c>
      <c r="O11">
        <v>1</v>
      </c>
      <c r="P11">
        <v>1</v>
      </c>
      <c r="R11" t="s">
        <v>503</v>
      </c>
      <c r="S11" t="s">
        <v>504</v>
      </c>
      <c r="T11" t="s">
        <v>505</v>
      </c>
      <c r="U11" t="s">
        <v>506</v>
      </c>
    </row>
    <row r="12" spans="1:21" ht="30">
      <c r="D12" s="23">
        <v>4</v>
      </c>
      <c r="E12" s="264" t="s">
        <v>111</v>
      </c>
      <c r="F12" s="172" t="s">
        <v>104</v>
      </c>
      <c r="G12" s="381" t="s">
        <v>104</v>
      </c>
      <c r="H12" s="381" t="s">
        <v>104</v>
      </c>
      <c r="I12" s="381" t="s">
        <v>104</v>
      </c>
      <c r="M12">
        <v>1</v>
      </c>
      <c r="N12">
        <v>1</v>
      </c>
      <c r="O12">
        <v>1</v>
      </c>
      <c r="P12">
        <v>1</v>
      </c>
      <c r="R12" t="s">
        <v>507</v>
      </c>
      <c r="S12" t="s">
        <v>508</v>
      </c>
      <c r="T12" t="s">
        <v>509</v>
      </c>
      <c r="U12" t="s">
        <v>510</v>
      </c>
    </row>
    <row r="13" spans="1:21" ht="21.75" customHeight="1">
      <c r="D13" s="23">
        <v>5</v>
      </c>
      <c r="E13" s="264" t="s">
        <v>112</v>
      </c>
      <c r="F13" s="172" t="s">
        <v>104</v>
      </c>
      <c r="G13" s="381" t="s">
        <v>104</v>
      </c>
      <c r="H13" s="382" t="s">
        <v>104</v>
      </c>
      <c r="I13" s="382" t="s">
        <v>104</v>
      </c>
      <c r="M13">
        <v>1</v>
      </c>
      <c r="N13">
        <v>1</v>
      </c>
      <c r="O13">
        <v>1</v>
      </c>
      <c r="P13">
        <v>1</v>
      </c>
      <c r="R13" t="s">
        <v>511</v>
      </c>
      <c r="S13" t="s">
        <v>512</v>
      </c>
      <c r="T13" t="s">
        <v>513</v>
      </c>
      <c r="U13" t="s">
        <v>514</v>
      </c>
    </row>
    <row r="14" spans="1:21" s="17" customFormat="1" ht="20.100000000000001" customHeight="1">
      <c r="A14"/>
      <c r="B14"/>
      <c r="C14"/>
      <c r="D14" s="85">
        <v>6</v>
      </c>
      <c r="E14" s="265" t="s">
        <v>113</v>
      </c>
      <c r="F14" s="258" t="s">
        <v>104</v>
      </c>
      <c r="G14" s="383" t="s">
        <v>104</v>
      </c>
      <c r="H14" s="384"/>
      <c r="I14" s="385"/>
      <c r="M14" s="17">
        <v>1</v>
      </c>
      <c r="N14" s="17">
        <v>1</v>
      </c>
      <c r="O14" s="17">
        <v>0</v>
      </c>
      <c r="P14" s="17">
        <v>0</v>
      </c>
      <c r="R14" s="17" t="s">
        <v>515</v>
      </c>
      <c r="S14" s="17" t="s">
        <v>516</v>
      </c>
      <c r="T14" s="17" t="s">
        <v>517</v>
      </c>
      <c r="U14" s="17" t="s">
        <v>518</v>
      </c>
    </row>
    <row r="15" spans="1:21" s="17" customFormat="1" ht="20.100000000000001" customHeight="1">
      <c r="A15"/>
      <c r="B15"/>
      <c r="C15"/>
      <c r="D15" s="85">
        <v>7</v>
      </c>
      <c r="E15" s="264" t="s">
        <v>381</v>
      </c>
      <c r="F15" s="308" t="s">
        <v>104</v>
      </c>
      <c r="G15" s="386" t="s">
        <v>104</v>
      </c>
      <c r="H15" s="387" t="s">
        <v>104</v>
      </c>
      <c r="I15" s="387" t="s">
        <v>104</v>
      </c>
      <c r="M15" s="17">
        <v>1</v>
      </c>
      <c r="N15" s="17">
        <v>1</v>
      </c>
      <c r="O15" s="17">
        <v>1</v>
      </c>
      <c r="P15" s="17">
        <v>1</v>
      </c>
      <c r="R15" s="17" t="s">
        <v>519</v>
      </c>
      <c r="S15" s="17" t="s">
        <v>520</v>
      </c>
      <c r="T15" s="17" t="s">
        <v>521</v>
      </c>
      <c r="U15" s="17" t="s">
        <v>522</v>
      </c>
    </row>
    <row r="16" spans="1:21" ht="21" customHeight="1">
      <c r="D16" s="24">
        <v>8</v>
      </c>
      <c r="E16" s="266" t="s">
        <v>599</v>
      </c>
      <c r="F16" s="309" t="s">
        <v>93</v>
      </c>
      <c r="G16" s="446"/>
      <c r="H16" s="447"/>
      <c r="I16" s="448"/>
      <c r="R16" s="169" t="s">
        <v>599</v>
      </c>
    </row>
  </sheetData>
  <sheetProtection algorithmName="SHA-512" hashValue="yWJMD+drJLh3x/1UNLHD35df6ptZb3Rqr4Za4zenTQZEVLG7M04UZKmyBjG0nsSHeShZauW1L8BbC0aPhlBtJQ==" saltValue="B5z49WfsT002H8AXrGT/JQ=="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5UUrvNlq3aoZiMxQ3i0oGf1CVwXEPpEpykDX5VVsF1nhMmdodUJbWdmqMgRwaFqOCDZ5x0iWxhbn+7oYLCRLBg==" saltValue="OH14ddM8JJwml576tl7rK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QdX1WJqc8+1sqIGlyZeTxXS/tkTjMOPfGTmLjyvvCM1QGcrDiYKcOk+k4jj0JukJaZ/oI8qSTwy1N0KvOkbCUw==" saltValue="7SQKtmQqPNV/kgYf4tt0p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4x5HidsJADaT3q6Q2nM3yFR1yYzzM3xpy1DYgqUVDl45qSljsb6C6iWToP7GUglQVucMG5hzaDYvVH8Jkwpf8A==" saltValue="tBN4FptfkAnaPzsu0+9vh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RrIJ+adngjWY/KDsE58dDKeeOrMn12Byepauo6L7dTDF3sidpt+9uXmYZMIBNVC3QXgWwdwSM9XYL18y4uQeew==" saltValue="Wt879N6EWMa2pH1X6XNs2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fKAH1oNml7PWIKdAfcGh5qABqe17Ik6Z5SRxwxKxjg8WtMCqIgyBdAuoHoaPNAzlz/oH4Mk6seXmAjsn3B2NIg==" saltValue="0P77PkbOFKfNUfUM5kaOP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row>
  </sheetData>
  <sheetProtection algorithmName="SHA-512" hashValue="dYT5GaWE7E74wR+A+zBm0nfoht6UrM9e5PS+bvMwjesTzTY7dBJSRIZyzFSQacOsUBAR0hF9R1jP+QlOoMFpaQ==" saltValue="52a5yP1/SwUHBwdjX0nE7Q==" spinCount="100000"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2" t="s">
        <v>119</v>
      </c>
      <c r="E9" s="532" t="s">
        <v>34</v>
      </c>
      <c r="F9" s="532" t="s">
        <v>376</v>
      </c>
      <c r="G9" s="532" t="s">
        <v>118</v>
      </c>
      <c r="H9" s="450" t="s">
        <v>1</v>
      </c>
      <c r="I9" s="532" t="s">
        <v>368</v>
      </c>
      <c r="J9" s="450" t="s">
        <v>3</v>
      </c>
      <c r="K9" s="450" t="s">
        <v>4</v>
      </c>
      <c r="L9" s="450" t="s">
        <v>5</v>
      </c>
      <c r="M9" s="450" t="s">
        <v>6</v>
      </c>
      <c r="N9" s="450" t="s">
        <v>7</v>
      </c>
      <c r="O9" s="450" t="s">
        <v>8</v>
      </c>
      <c r="P9" s="450"/>
      <c r="Q9" s="450"/>
      <c r="R9" s="450"/>
      <c r="S9" s="450" t="s">
        <v>9</v>
      </c>
      <c r="T9" s="532" t="s">
        <v>447</v>
      </c>
      <c r="U9" s="532" t="s">
        <v>120</v>
      </c>
      <c r="V9" s="450" t="s">
        <v>89</v>
      </c>
      <c r="W9" s="450" t="s">
        <v>12</v>
      </c>
      <c r="X9" s="450"/>
      <c r="Y9" s="450" t="s">
        <v>14</v>
      </c>
      <c r="Z9" s="450" t="s">
        <v>441</v>
      </c>
      <c r="AA9" s="482" t="s">
        <v>707</v>
      </c>
      <c r="AB9" s="483"/>
      <c r="AC9" s="484"/>
      <c r="AG9" t="s">
        <v>348</v>
      </c>
      <c r="AV9" t="s">
        <v>34</v>
      </c>
    </row>
    <row r="10" spans="4:57" ht="31.5" customHeight="1">
      <c r="D10" s="467"/>
      <c r="E10" s="467"/>
      <c r="F10" s="467"/>
      <c r="G10" s="467"/>
      <c r="H10" s="450"/>
      <c r="I10" s="467"/>
      <c r="J10" s="450"/>
      <c r="K10" s="450"/>
      <c r="L10" s="450"/>
      <c r="M10" s="450"/>
      <c r="N10" s="450"/>
      <c r="O10" s="450" t="s">
        <v>15</v>
      </c>
      <c r="P10" s="450"/>
      <c r="Q10" s="450"/>
      <c r="R10" s="450" t="s">
        <v>16</v>
      </c>
      <c r="S10" s="450"/>
      <c r="T10" s="467"/>
      <c r="U10" s="526"/>
      <c r="V10" s="450"/>
      <c r="W10" s="450"/>
      <c r="X10" s="450"/>
      <c r="Y10" s="450"/>
      <c r="Z10" s="450"/>
      <c r="AA10" s="461" t="s">
        <v>708</v>
      </c>
      <c r="AB10" s="462"/>
      <c r="AC10" s="463"/>
      <c r="AG10" t="s">
        <v>339</v>
      </c>
      <c r="AV10" t="s">
        <v>379</v>
      </c>
    </row>
    <row r="11" spans="4:57" ht="45">
      <c r="D11" s="449"/>
      <c r="E11" s="449"/>
      <c r="F11" s="449"/>
      <c r="G11" s="449"/>
      <c r="H11" s="450"/>
      <c r="I11" s="449"/>
      <c r="J11" s="450"/>
      <c r="K11" s="450"/>
      <c r="L11" s="450"/>
      <c r="M11" s="450"/>
      <c r="N11" s="450"/>
      <c r="O11" s="27" t="s">
        <v>17</v>
      </c>
      <c r="P11" s="27" t="s">
        <v>18</v>
      </c>
      <c r="Q11" s="27" t="s">
        <v>19</v>
      </c>
      <c r="R11" s="450"/>
      <c r="S11" s="450"/>
      <c r="T11" s="449"/>
      <c r="U11" s="527"/>
      <c r="V11" s="450"/>
      <c r="W11" s="27" t="s">
        <v>20</v>
      </c>
      <c r="X11" s="27" t="s">
        <v>21</v>
      </c>
      <c r="Y11" s="450"/>
      <c r="Z11" s="450"/>
      <c r="AA11" s="55" t="s">
        <v>709</v>
      </c>
      <c r="AB11" s="55" t="s">
        <v>710</v>
      </c>
      <c r="AC11" s="55" t="s">
        <v>711</v>
      </c>
      <c r="AG11" t="s">
        <v>344</v>
      </c>
    </row>
    <row r="12" spans="4:57" ht="15.75">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6"/>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ej905DZYSWQmnrKyCINuINP1JfN+XJNcUdU1pGQDOT48NPQvm2pQa/T6CRhF6YaVSQshNj8GmYWX50Qd5wK5dw==" saltValue="ZUrc4+BPgbUrX3hQvqP73A==" spinCount="100000"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2" t="s">
        <v>119</v>
      </c>
      <c r="E9" s="532" t="s">
        <v>34</v>
      </c>
      <c r="F9" s="532" t="s">
        <v>376</v>
      </c>
      <c r="G9" s="532" t="s">
        <v>118</v>
      </c>
      <c r="H9" s="450" t="s">
        <v>1</v>
      </c>
      <c r="I9" s="532" t="s">
        <v>368</v>
      </c>
      <c r="J9" s="450" t="s">
        <v>3</v>
      </c>
      <c r="K9" s="450" t="s">
        <v>4</v>
      </c>
      <c r="L9" s="450" t="s">
        <v>5</v>
      </c>
      <c r="M9" s="450" t="s">
        <v>6</v>
      </c>
      <c r="N9" s="450" t="s">
        <v>7</v>
      </c>
      <c r="O9" s="450" t="s">
        <v>8</v>
      </c>
      <c r="P9" s="450"/>
      <c r="Q9" s="450"/>
      <c r="R9" s="450"/>
      <c r="S9" s="450" t="s">
        <v>9</v>
      </c>
      <c r="T9" s="532" t="s">
        <v>447</v>
      </c>
      <c r="U9" s="532" t="s">
        <v>120</v>
      </c>
      <c r="V9" s="450" t="s">
        <v>89</v>
      </c>
      <c r="W9" s="450" t="s">
        <v>12</v>
      </c>
      <c r="X9" s="450"/>
      <c r="Y9" s="450" t="s">
        <v>14</v>
      </c>
      <c r="Z9" s="450" t="s">
        <v>441</v>
      </c>
      <c r="AA9" s="482" t="s">
        <v>707</v>
      </c>
      <c r="AB9" s="483"/>
      <c r="AC9" s="484"/>
      <c r="AG9" t="s">
        <v>348</v>
      </c>
      <c r="AV9" t="s">
        <v>34</v>
      </c>
    </row>
    <row r="10" spans="4:57" ht="31.5" customHeight="1">
      <c r="D10" s="467"/>
      <c r="E10" s="467"/>
      <c r="F10" s="467"/>
      <c r="G10" s="467"/>
      <c r="H10" s="450"/>
      <c r="I10" s="467"/>
      <c r="J10" s="450"/>
      <c r="K10" s="450"/>
      <c r="L10" s="450"/>
      <c r="M10" s="450"/>
      <c r="N10" s="450"/>
      <c r="O10" s="450" t="s">
        <v>15</v>
      </c>
      <c r="P10" s="450"/>
      <c r="Q10" s="450"/>
      <c r="R10" s="450" t="s">
        <v>16</v>
      </c>
      <c r="S10" s="450"/>
      <c r="T10" s="467"/>
      <c r="U10" s="526"/>
      <c r="V10" s="450"/>
      <c r="W10" s="450"/>
      <c r="X10" s="450"/>
      <c r="Y10" s="450"/>
      <c r="Z10" s="450"/>
      <c r="AA10" s="461" t="s">
        <v>708</v>
      </c>
      <c r="AB10" s="462"/>
      <c r="AC10" s="463"/>
      <c r="AG10" t="s">
        <v>339</v>
      </c>
      <c r="AV10" t="s">
        <v>379</v>
      </c>
    </row>
    <row r="11" spans="4:57" ht="45">
      <c r="D11" s="449"/>
      <c r="E11" s="449"/>
      <c r="F11" s="449"/>
      <c r="G11" s="449"/>
      <c r="H11" s="450"/>
      <c r="I11" s="449"/>
      <c r="J11" s="450"/>
      <c r="K11" s="450"/>
      <c r="L11" s="450"/>
      <c r="M11" s="450"/>
      <c r="N11" s="450"/>
      <c r="O11" s="27" t="s">
        <v>17</v>
      </c>
      <c r="P11" s="27" t="s">
        <v>18</v>
      </c>
      <c r="Q11" s="27" t="s">
        <v>19</v>
      </c>
      <c r="R11" s="450"/>
      <c r="S11" s="450"/>
      <c r="T11" s="449"/>
      <c r="U11" s="527"/>
      <c r="V11" s="450"/>
      <c r="W11" s="27" t="s">
        <v>20</v>
      </c>
      <c r="X11" s="27" t="s">
        <v>21</v>
      </c>
      <c r="Y11" s="450"/>
      <c r="Z11" s="450"/>
      <c r="AA11" s="55" t="s">
        <v>709</v>
      </c>
      <c r="AB11" s="55" t="s">
        <v>710</v>
      </c>
      <c r="AC11" s="55" t="s">
        <v>711</v>
      </c>
      <c r="AG11" t="s">
        <v>344</v>
      </c>
    </row>
    <row r="12" spans="4:57" ht="15.75">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6"/>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fPwX6uSUSGUGcUZ4xig2w9/fBzLIBk4CTDWrF+u13VaBldv8k/BQAnV4F5yN0UzdAUAbiI20jewn1NVUluh/4Q==" saltValue="vBdtTglr1tCsznHckjr2fw==" spinCount="100000"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Q16" t="s">
        <v>343</v>
      </c>
    </row>
  </sheetData>
  <sheetProtection algorithmName="SHA-512" hashValue="w1ovsVTTbP76oDgPtbUMH7bgu2y3odvwC8U6SSson/pb8w8yPv7zcwEBZArAucD/vOA+XoQFIRp5KfFzDk6DOQ==" saltValue="qNhtU5jOiKv1ozz87jSIm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Q16" t="s">
        <v>343</v>
      </c>
    </row>
  </sheetData>
  <sheetProtection algorithmName="SHA-512" hashValue="iKthKR/+BuHNvZk1TJBn/3ap3HcjW7mIiZVF93if+mrQcySB5NXyR5gvu+sFZizoErbdvpu8RmF17E7hi2hWQg==" saltValue="a1vGuWTMP2sZEM9aAM3eH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E6" zoomScale="90" zoomScaleNormal="90" workbookViewId="0">
      <selection activeCell="K13" sqref="K13"/>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55" t="s">
        <v>146</v>
      </c>
      <c r="F8" s="456"/>
      <c r="G8" s="456"/>
      <c r="H8" s="456"/>
      <c r="I8" s="456"/>
      <c r="J8" s="456"/>
      <c r="K8" s="456"/>
      <c r="L8" s="456"/>
      <c r="M8" s="456"/>
      <c r="N8" s="456"/>
      <c r="O8" s="456"/>
      <c r="P8" s="456"/>
      <c r="Q8" s="456"/>
      <c r="R8" s="456"/>
      <c r="S8" s="456"/>
      <c r="T8" s="456"/>
      <c r="U8" s="456"/>
      <c r="V8" s="456"/>
      <c r="W8" s="456"/>
      <c r="X8" s="456"/>
      <c r="Y8" s="456"/>
      <c r="Z8" s="456"/>
      <c r="AA8" s="456"/>
      <c r="AB8" s="457"/>
    </row>
    <row r="9" spans="5:28" ht="22.5" customHeight="1">
      <c r="E9" s="458" t="s">
        <v>374</v>
      </c>
      <c r="F9" s="459"/>
      <c r="G9" s="459"/>
      <c r="H9" s="459"/>
      <c r="I9" s="459"/>
      <c r="J9" s="459"/>
      <c r="K9" s="459"/>
      <c r="L9" s="459"/>
      <c r="M9" s="459"/>
      <c r="N9" s="459"/>
      <c r="O9" s="459"/>
      <c r="P9" s="459"/>
      <c r="Q9" s="459"/>
      <c r="R9" s="459"/>
      <c r="S9" s="459"/>
      <c r="T9" s="459"/>
      <c r="U9" s="459"/>
      <c r="V9" s="459"/>
      <c r="W9" s="459"/>
      <c r="X9" s="459"/>
      <c r="Y9" s="459"/>
      <c r="Z9" s="459"/>
      <c r="AA9" s="459"/>
      <c r="AB9" s="460"/>
    </row>
    <row r="10" spans="5:28" ht="27" customHeight="1">
      <c r="E10" s="449" t="s">
        <v>132</v>
      </c>
      <c r="F10" s="449" t="s">
        <v>133</v>
      </c>
      <c r="G10" s="449" t="s">
        <v>2</v>
      </c>
      <c r="H10" s="449" t="s">
        <v>3</v>
      </c>
      <c r="I10" s="449" t="s">
        <v>4</v>
      </c>
      <c r="J10" s="449" t="s">
        <v>5</v>
      </c>
      <c r="K10" s="449" t="s">
        <v>6</v>
      </c>
      <c r="L10" s="449" t="s">
        <v>7</v>
      </c>
      <c r="M10" s="464" t="s">
        <v>134</v>
      </c>
      <c r="N10" s="465"/>
      <c r="O10" s="465"/>
      <c r="P10" s="466"/>
      <c r="Q10" s="449" t="s">
        <v>9</v>
      </c>
      <c r="R10" s="467" t="s">
        <v>447</v>
      </c>
      <c r="S10" s="449" t="s">
        <v>116</v>
      </c>
      <c r="T10" s="449" t="s">
        <v>11</v>
      </c>
      <c r="U10" s="451" t="s">
        <v>12</v>
      </c>
      <c r="V10" s="452"/>
      <c r="W10" s="451" t="s">
        <v>13</v>
      </c>
      <c r="X10" s="452"/>
      <c r="Y10" s="449" t="s">
        <v>14</v>
      </c>
      <c r="Z10" s="461" t="s">
        <v>707</v>
      </c>
      <c r="AA10" s="462"/>
      <c r="AB10" s="463"/>
    </row>
    <row r="11" spans="5:28" ht="24" customHeight="1">
      <c r="E11" s="450"/>
      <c r="F11" s="450"/>
      <c r="G11" s="450"/>
      <c r="H11" s="450"/>
      <c r="I11" s="450"/>
      <c r="J11" s="450"/>
      <c r="K11" s="450"/>
      <c r="L11" s="450"/>
      <c r="M11" s="461" t="s">
        <v>328</v>
      </c>
      <c r="N11" s="462"/>
      <c r="O11" s="463"/>
      <c r="P11" s="450" t="s">
        <v>135</v>
      </c>
      <c r="Q11" s="450"/>
      <c r="R11" s="467"/>
      <c r="S11" s="450"/>
      <c r="T11" s="450"/>
      <c r="U11" s="453"/>
      <c r="V11" s="454"/>
      <c r="W11" s="453"/>
      <c r="X11" s="454"/>
      <c r="Y11" s="450"/>
      <c r="Z11" s="461" t="s">
        <v>708</v>
      </c>
      <c r="AA11" s="462"/>
      <c r="AB11" s="463"/>
    </row>
    <row r="12" spans="5:28" ht="79.5" customHeight="1">
      <c r="E12" s="450"/>
      <c r="F12" s="450"/>
      <c r="G12" s="450"/>
      <c r="H12" s="450"/>
      <c r="I12" s="450"/>
      <c r="J12" s="450"/>
      <c r="K12" s="450"/>
      <c r="L12" s="450"/>
      <c r="M12" s="27" t="s">
        <v>17</v>
      </c>
      <c r="N12" s="55" t="s">
        <v>18</v>
      </c>
      <c r="O12" s="55" t="s">
        <v>19</v>
      </c>
      <c r="P12" s="450"/>
      <c r="Q12" s="450"/>
      <c r="R12" s="449"/>
      <c r="S12" s="450"/>
      <c r="T12" s="450"/>
      <c r="U12" s="27" t="s">
        <v>20</v>
      </c>
      <c r="V12" s="27" t="s">
        <v>21</v>
      </c>
      <c r="W12" s="27" t="s">
        <v>20</v>
      </c>
      <c r="X12" s="27" t="s">
        <v>21</v>
      </c>
      <c r="Y12" s="450"/>
      <c r="Z12" s="344" t="s">
        <v>709</v>
      </c>
      <c r="AA12" s="344" t="s">
        <v>710</v>
      </c>
      <c r="AB12" s="344" t="s">
        <v>711</v>
      </c>
    </row>
    <row r="13" spans="5:28" ht="20.100000000000001" customHeight="1">
      <c r="E13" s="53" t="s">
        <v>136</v>
      </c>
      <c r="F13" s="46" t="s">
        <v>137</v>
      </c>
      <c r="G13" s="65">
        <f>+IFERROR(IF(COUNT('Shareholding Pattern'!H26),('Shareholding Pattern'!H26),""),"")</f>
        <v>1</v>
      </c>
      <c r="H13" s="65">
        <f>+IFERROR(IF(COUNT('Shareholding Pattern'!I26),('Shareholding Pattern'!I26),""),"")</f>
        <v>2950055</v>
      </c>
      <c r="I13" s="65" t="str">
        <f>+IFERROR(IF(COUNT('Shareholding Pattern'!J26),('Shareholding Pattern'!J26),""),"")</f>
        <v/>
      </c>
      <c r="J13" s="65" t="str">
        <f>+IFERROR(IF(COUNT('Shareholding Pattern'!K26),('Shareholding Pattern'!K26),""),"")</f>
        <v/>
      </c>
      <c r="K13" s="65">
        <f>+IFERROR(IF(COUNT('Shareholding Pattern'!L26),('Shareholding Pattern'!L26),""),"")</f>
        <v>2950055</v>
      </c>
      <c r="L13" s="160">
        <f>+IFERROR(IF(COUNT('Shareholding Pattern'!M26),('Shareholding Pattern'!M26),""),"")</f>
        <v>73.75</v>
      </c>
      <c r="M13" s="66">
        <f>+IFERROR(IF(COUNT('Shareholding Pattern'!N26),('Shareholding Pattern'!N26),""),"")</f>
        <v>2950055</v>
      </c>
      <c r="N13" s="119" t="str">
        <f>+IFERROR(IF(COUNT('Shareholding Pattern'!O26),('Shareholding Pattern'!O26),""),"")</f>
        <v/>
      </c>
      <c r="O13" s="119">
        <f>+IFERROR(IF(COUNT('Shareholding Pattern'!P26),('Shareholding Pattern'!P26),""),"")</f>
        <v>2950055</v>
      </c>
      <c r="P13" s="160">
        <f>+IFERROR(IF(COUNT('Shareholding Pattern'!Q26),('Shareholding Pattern'!Q26),""),"")</f>
        <v>73.75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73.75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2950055</v>
      </c>
      <c r="Z13" s="345"/>
      <c r="AA13" s="346"/>
      <c r="AB13" s="347"/>
    </row>
    <row r="14" spans="5:28" ht="20.100000000000001" customHeight="1">
      <c r="E14" s="53" t="s">
        <v>138</v>
      </c>
      <c r="F14" s="45" t="s">
        <v>139</v>
      </c>
      <c r="G14" s="65">
        <f>+IFERROR(IF(COUNT('Shareholding Pattern'!H71),('Shareholding Pattern'!H71),""),"")</f>
        <v>729</v>
      </c>
      <c r="H14" s="65">
        <f>+IFERROR(IF(COUNT('Shareholding Pattern'!I71),('Shareholding Pattern'!I71),""),"")</f>
        <v>1049945</v>
      </c>
      <c r="I14" s="65" t="str">
        <f>+IFERROR(IF(COUNT('Shareholding Pattern'!J71),('Shareholding Pattern'!J71),""),"")</f>
        <v/>
      </c>
      <c r="J14" s="65" t="str">
        <f>+IFERROR(IF(COUNT('Shareholding Pattern'!K71),('Shareholding Pattern'!K71),""),"")</f>
        <v/>
      </c>
      <c r="K14" s="65">
        <f>+IFERROR(IF(COUNT('Shareholding Pattern'!L71),('Shareholding Pattern'!L71),""),"")</f>
        <v>1049945</v>
      </c>
      <c r="L14" s="160">
        <f>+IFERROR(IF(COUNT('Shareholding Pattern'!M71),('Shareholding Pattern'!M71),""),"")</f>
        <v>26.25</v>
      </c>
      <c r="M14" s="231">
        <f>+IFERROR(IF(COUNT('Shareholding Pattern'!N71),('Shareholding Pattern'!N71),""),"")</f>
        <v>1049945</v>
      </c>
      <c r="N14" s="119" t="str">
        <f>+IFERROR(IF(COUNT('Shareholding Pattern'!O71),('Shareholding Pattern'!O71),""),"")</f>
        <v/>
      </c>
      <c r="O14" s="119">
        <f>+IFERROR(IF(COUNT('Shareholding Pattern'!P71),('Shareholding Pattern'!P71),""),"")</f>
        <v>1049945</v>
      </c>
      <c r="P14" s="160">
        <f>+IFERROR(IF(COUNT('Shareholding Pattern'!Q71),('Shareholding Pattern'!Q71),""),"")</f>
        <v>26.25</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26.25</v>
      </c>
      <c r="U14" s="65" t="str">
        <f>+IFERROR(IF(COUNT('Shareholding Pattern'!V71),('Shareholding Pattern'!V71),""),"")</f>
        <v/>
      </c>
      <c r="V14" s="160" t="str">
        <f>+IFERROR(IF(COUNT('Shareholding Pattern'!W71),('Shareholding Pattern'!W71),""),"")</f>
        <v/>
      </c>
      <c r="W14" s="248"/>
      <c r="X14" s="249"/>
      <c r="Y14" s="65">
        <f>+IFERROR(IF(COUNT('Shareholding Pattern'!Z71),('Shareholding Pattern'!Z71),""),"")</f>
        <v>937350</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6"/>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6"/>
      <c r="U15" s="65" t="str">
        <f>+IFERROR(IF(COUNT('Shareholding Pattern'!V77),('Shareholding Pattern'!V77),""),"")</f>
        <v/>
      </c>
      <c r="V15" s="160" t="str">
        <f>+IFERROR(IF(COUNT('Shareholding Pattern'!W77),('Shareholding Pattern'!W77),""),"")</f>
        <v/>
      </c>
      <c r="W15" s="250"/>
      <c r="X15" s="251"/>
      <c r="Y15" s="65" t="str">
        <f>+IFERROR(IF(COUNT('Shareholding Pattern'!Z77),('Shareholding Pattern'!Z77),""),"")</f>
        <v/>
      </c>
      <c r="Z15" s="348"/>
      <c r="AA15" s="349"/>
      <c r="AB15" s="350"/>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7"/>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7"/>
      <c r="U16" s="65" t="str">
        <f>+IFERROR(IF(COUNT('Shareholding Pattern'!V75),('Shareholding Pattern'!V75),""),"")</f>
        <v/>
      </c>
      <c r="V16" s="160" t="str">
        <f>+IFERROR(IF(COUNT('Shareholding Pattern'!W75),('Shareholding Pattern'!W75),""),"")</f>
        <v/>
      </c>
      <c r="W16" s="250"/>
      <c r="X16" s="251"/>
      <c r="Y16" s="65" t="str">
        <f>+IFERROR(IF(COUNT('Shareholding Pattern'!Z75),('Shareholding Pattern'!Z75),""),"")</f>
        <v/>
      </c>
      <c r="Z16" s="351"/>
      <c r="AA16" s="352"/>
      <c r="AB16" s="353"/>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2"/>
      <c r="X17" s="253"/>
      <c r="Y17" s="65" t="str">
        <f>+IFERROR(IF(COUNT('Shareholding Pattern'!Z76),('Shareholding Pattern'!Z76),""),"")</f>
        <v/>
      </c>
      <c r="Z17" s="354"/>
      <c r="AA17" s="355"/>
      <c r="AB17" s="356"/>
    </row>
    <row r="18" spans="5:28" ht="18.75">
      <c r="E18" s="47"/>
      <c r="F18" s="56" t="s">
        <v>19</v>
      </c>
      <c r="G18" s="67">
        <f>+IFERROR(IF(COUNT('Shareholding Pattern'!H79),('Shareholding Pattern'!H79),""),"")</f>
        <v>730</v>
      </c>
      <c r="H18" s="67">
        <f>+IFERROR(IF(COUNT('Shareholding Pattern'!I79),('Shareholding Pattern'!I79),""),"")</f>
        <v>4000000</v>
      </c>
      <c r="I18" s="67" t="str">
        <f>+IFERROR(IF(COUNT('Shareholding Pattern'!J79),('Shareholding Pattern'!J79),""),"")</f>
        <v/>
      </c>
      <c r="J18" s="67" t="str">
        <f>+IFERROR(IF(COUNT('Shareholding Pattern'!K79),('Shareholding Pattern'!K79),""),"")</f>
        <v/>
      </c>
      <c r="K18" s="67">
        <f>+IFERROR(IF(COUNT('Shareholding Pattern'!L79),('Shareholding Pattern'!L79),""),"")</f>
        <v>4000000</v>
      </c>
      <c r="L18" s="237">
        <f>+IFERROR(IF(COUNT('Shareholding Pattern'!M79),('Shareholding Pattern'!M79),""),"")</f>
        <v>100</v>
      </c>
      <c r="M18" s="230">
        <f>+IFERROR(IF(COUNT('Shareholding Pattern'!N79),('Shareholding Pattern'!N79),""),"")</f>
        <v>4000000</v>
      </c>
      <c r="N18" s="294" t="str">
        <f>+IFERROR(IF(COUNT('Shareholding Pattern'!O79),('Shareholding Pattern'!O79),""),"")</f>
        <v/>
      </c>
      <c r="O18" s="294">
        <f>+IFERROR(IF(COUNT('Shareholding Pattern'!P79),('Shareholding Pattern'!P79),""),"")</f>
        <v>4000000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7">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3887405</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Q16" t="s">
        <v>343</v>
      </c>
    </row>
  </sheetData>
  <sheetProtection algorithmName="SHA-512" hashValue="TwiC7eF87sg1/J8EcT6lafpqS3cgN+G+1ydNtGARxirR1pr4fEJSaH2pTBSKgoEsnkRBSCFgtPrVAcKZr24c6Q==" saltValue="l0tZrRCSngMQw8PDo8dPP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R16" t="s">
        <v>343</v>
      </c>
    </row>
  </sheetData>
  <sheetProtection algorithmName="SHA-512" hashValue="GKWqGOlVegQkMP5dVzMqMrEb2lHzwn3CD9LP8GIWE798GmOrS3eyidnRw+PVaArf9/EXF6IMDysDp9I3t0VgKg==" saltValue="X8hm60dP/jl3nZWE+zNSz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R16" t="s">
        <v>343</v>
      </c>
    </row>
  </sheetData>
  <sheetProtection algorithmName="SHA-512" hashValue="SgVc1G8ZnGvmW1SyTF5LxS10YBX+EFKxZ8gllr2cITRsKhW/SgfRjAFkHy7bCmkg4zukkxgz/V2QwW62pgEN3Q==" saltValue="QoPM5amb+w1Pz/mgJTqJD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R16" t="s">
        <v>343</v>
      </c>
    </row>
  </sheetData>
  <sheetProtection algorithmName="SHA-512" hashValue="6dVUjEb9HThCAAiqsFX4WtmwwrW5A5zSmNz2WoySlB4FyZSxslZddf8mNSlzZOeTpDPh36/YjNMhXw4rANcZtg==" saltValue="rYGpKGVlId/tY5StNbmeg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6"/>
      <c r="Y16" s="44" t="str">
        <f>+IFERROR(IF(COUNT(Y14:Y15),ROUND(SUM(Y14:Y15),0),""),"")</f>
        <v/>
      </c>
      <c r="Z16" s="44" t="str">
        <f>+IFERROR(IF(COUNT(Z14:Z15),ROUND(SUM(Z14:Z15),0),""),"")</f>
        <v/>
      </c>
      <c r="AA16" s="44" t="str">
        <f>+IFERROR(IF(COUNT(AA14:AA15),ROUND(SUM(AA14:AA15),0),""),"")</f>
        <v/>
      </c>
      <c r="AR16" t="s">
        <v>343</v>
      </c>
    </row>
  </sheetData>
  <sheetProtection algorithmName="SHA-512" hashValue="1ANjnWIksv4rnai9WWtJpcKhvxd8e6pBsyTj8nWha+w9j/c9utltLMdHgFNvjilfwZ99IDrE0Nhu/dQthMIMGQ==" saltValue="Ekbfqc5lqSFB35P8q4n/ZQ=="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AA28" sqref="AA28"/>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6"/>
      <c r="Y16" s="44" t="str">
        <f>+IFERROR(IF(COUNT(Y13:Y15),ROUND(SUM(Y13:Y15),0),""),"")</f>
        <v/>
      </c>
      <c r="Z16" s="44" t="str">
        <f>+IFERROR(IF(COUNT(Z13:Z15),ROUND(SUM(Z13:Z15),0),""),"")</f>
        <v/>
      </c>
      <c r="AA16" s="44" t="str">
        <f>+IFERROR(IF(COUNT(AA13:AA15),ROUND(SUM(AA13:AA15),0),""),"")</f>
        <v/>
      </c>
    </row>
  </sheetData>
  <sheetProtection algorithmName="SHA-512" hashValue="ZH4M6pa2uQfF0MBKf1V0b5aO9/8++7nz45Obn6NnpsAlYCbHwKogO0MFpCtbOdrf8w8TNaukgCZUh1/lrcTNsg==" saltValue="9NBfW5VmrWSJvuJc+6GUk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8"/>
  <sheetViews>
    <sheetView showGridLines="0" topLeftCell="A7" zoomScale="90" zoomScaleNormal="90" workbookViewId="0">
      <selection activeCell="T8" sqref="T8"/>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7" customFormat="1" ht="20.100000000000001"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69" t="s">
        <v>879</v>
      </c>
      <c r="G15" s="376" t="s">
        <v>880</v>
      </c>
      <c r="H15" s="38">
        <v>87000</v>
      </c>
      <c r="I15" s="38"/>
      <c r="J15" s="38"/>
      <c r="K15" s="375">
        <f>+IFERROR(IF(COUNT(H15:J15),ROUND(SUM(H15:J15),0),""),"")</f>
        <v>87000</v>
      </c>
      <c r="L15" s="42">
        <f>+IFERROR(IF(COUNT(K15),ROUND(K15/'Shareholding Pattern'!$L$78*100,2),""),"")</f>
        <v>2.1800000000000002</v>
      </c>
      <c r="M15" s="170">
        <f>IF(H15="","",H15)</f>
        <v>87000</v>
      </c>
      <c r="N15" s="170"/>
      <c r="O15" s="229">
        <f>+IFERROR(IF(COUNT(M15:N15),ROUND(SUM(M15,N15),2),""),"")</f>
        <v>87000</v>
      </c>
      <c r="P15" s="42">
        <f>+IFERROR(IF(COUNT(O15),ROUND(O15/('Shareholding Pattern'!$P$79)*100,2),""),"")</f>
        <v>2.1800000000000002</v>
      </c>
      <c r="Q15" s="38"/>
      <c r="R15" s="38"/>
      <c r="S15" s="375" t="str">
        <f>+IFERROR(IF(COUNT(Q15:R15),ROUND(SUM(Q15:R15),0),""),"")</f>
        <v/>
      </c>
      <c r="T15" s="42">
        <f>+IFERROR(IF(COUNT(K15,S15),ROUND(SUM(S15,K15)/SUM('Shareholding Pattern'!$L$78,'Shareholding Pattern'!$T$78)*100,2),""),"")</f>
        <v>2.1800000000000002</v>
      </c>
      <c r="U15" s="38"/>
      <c r="V15" s="14" t="str">
        <f>+IFERROR(IF(COUNT(U15),ROUND(SUM(U15)/SUM(K15)*100,2),""),0)</f>
        <v/>
      </c>
      <c r="W15" s="38">
        <v>87000</v>
      </c>
      <c r="X15" s="228"/>
      <c r="Y15" s="38">
        <v>0</v>
      </c>
      <c r="Z15" s="38">
        <v>0</v>
      </c>
      <c r="AA15" s="38">
        <v>0</v>
      </c>
      <c r="AB15" s="10"/>
      <c r="AC15" s="10" t="e">
        <f>SUM(#REF!)</f>
        <v>#REF!</v>
      </c>
    </row>
    <row r="16" spans="5:29" ht="24.95" customHeight="1">
      <c r="E16" s="53">
        <v>2</v>
      </c>
      <c r="F16" s="369" t="s">
        <v>881</v>
      </c>
      <c r="G16" s="376" t="s">
        <v>882</v>
      </c>
      <c r="H16" s="38">
        <v>825862</v>
      </c>
      <c r="I16" s="38"/>
      <c r="J16" s="38"/>
      <c r="K16" s="375">
        <f>+IFERROR(IF(COUNT(H16:J16),ROUND(SUM(H16:J16),0),""),"")</f>
        <v>825862</v>
      </c>
      <c r="L16" s="42">
        <f>+IFERROR(IF(COUNT(K16),ROUND(K16/'Shareholding Pattern'!$L$78*100,2),""),"")</f>
        <v>20.65</v>
      </c>
      <c r="M16" s="170">
        <f>IF(H16="","",H16)</f>
        <v>825862</v>
      </c>
      <c r="N16" s="170"/>
      <c r="O16" s="229">
        <f>+IFERROR(IF(COUNT(M16:N16),ROUND(SUM(M16,N16),2),""),"")</f>
        <v>825862</v>
      </c>
      <c r="P16" s="42">
        <f>+IFERROR(IF(COUNT(O16),ROUND(O16/('Shareholding Pattern'!$P$79)*100,2),""),"")</f>
        <v>20.65</v>
      </c>
      <c r="Q16" s="38"/>
      <c r="R16" s="38"/>
      <c r="S16" s="375" t="str">
        <f>+IFERROR(IF(COUNT(Q16:R16),ROUND(SUM(Q16:R16),0),""),"")</f>
        <v/>
      </c>
      <c r="T16" s="42">
        <f>+IFERROR(IF(COUNT(K16,S16),ROUND(SUM(S16,K16)/SUM('Shareholding Pattern'!$L$78,'Shareholding Pattern'!$T$78)*100,2),""),"")</f>
        <v>20.65</v>
      </c>
      <c r="U16" s="38"/>
      <c r="V16" s="14" t="str">
        <f>+IFERROR(IF(COUNT(U16),ROUND(SUM(U16)/SUM(K16)*100,2),""),0)</f>
        <v/>
      </c>
      <c r="W16" s="38">
        <v>825862</v>
      </c>
      <c r="X16" s="228"/>
      <c r="Y16" s="38">
        <v>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912862</v>
      </c>
      <c r="I18" s="44" t="str">
        <f>+IFERROR(IF(COUNT(I14:I17),ROUND(SUM(I14:I17),0),""),"")</f>
        <v/>
      </c>
      <c r="J18" s="44" t="str">
        <f>+IFERROR(IF(COUNT(J14:J17),ROUND(SUM(J14:J17),0),""),"")</f>
        <v/>
      </c>
      <c r="K18" s="44">
        <f>+IFERROR(IF(COUNT(K14:K17),ROUND(SUM(K14:K17),0),""),"")</f>
        <v>912862</v>
      </c>
      <c r="L18" s="14">
        <f>+IFERROR(IF(COUNT(K18),ROUND(K18/'Shareholding Pattern'!$L$78*100,2),""),"")</f>
        <v>22.82</v>
      </c>
      <c r="M18" s="29">
        <f>+IFERROR(IF(COUNT(M14:M17),ROUND(SUM(M14:M17),0),""),"")</f>
        <v>912862</v>
      </c>
      <c r="N18" s="29" t="str">
        <f>+IFERROR(IF(COUNT(N14:N17),ROUND(SUM(N14:N17),0),""),"")</f>
        <v/>
      </c>
      <c r="O18" s="29">
        <f>+IFERROR(IF(COUNT(O14:O17),ROUND(SUM(O14:O17),0),""),"")</f>
        <v>912862</v>
      </c>
      <c r="P18" s="14">
        <f>+IFERROR(IF(COUNT(O18),ROUND(O18/('Shareholding Pattern'!$P$79)*100,2),""),"")</f>
        <v>22.82</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22.82</v>
      </c>
      <c r="U18" s="44" t="str">
        <f>+IFERROR(IF(COUNT(U14:U17),ROUND(SUM(U14:U17),0),""),"")</f>
        <v/>
      </c>
      <c r="V18" s="14" t="str">
        <f>+IFERROR(IF(COUNT(U18),ROUND(SUM(U18)/SUM(K18)*100,2),""),0)</f>
        <v/>
      </c>
      <c r="W18" s="44">
        <f>+IFERROR(IF(COUNT(W14:W17),ROUND(SUM(W14:W17),0),""),"")</f>
        <v>912862</v>
      </c>
      <c r="X18" s="336"/>
      <c r="Y18" s="44">
        <f>+IFERROR(IF(COUNT(Y14:Y17),ROUND(SUM(Y14:Y17),0),""),"")</f>
        <v>0</v>
      </c>
      <c r="Z18" s="44">
        <f>+IFERROR(IF(COUNT(Z14:Z17),ROUND(SUM(Z14:Z17),0),""),"")</f>
        <v>0</v>
      </c>
      <c r="AA18" s="44">
        <f>+IFERROR(IF(COUNT(AA14:AA17),ROUND(SUM(AA14:AA17),0),""),"")</f>
        <v>0</v>
      </c>
    </row>
  </sheetData>
  <sheetProtection algorithmName="SHA-512" hashValue="601db5Y2vtB2hd3GRJ+ZESuF63cQJFV39zpUoEyo2uJpE84bAcA7jpxbKqrzE4lNwDhAoYoOHEAkntz6Pk217A==" saltValue="7ysN6EtmsVM/PO1UjUKdbw==" spinCount="100000"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U16" xr:uid="{00000000-0002-0000-2D00-000000000000}">
      <formula1>H13</formula1>
    </dataValidation>
    <dataValidation type="whole" operator="lessThanOrEqual" allowBlank="1" showInputMessage="1" showErrorMessage="1" sqref="W13 W15:W16" xr:uid="{00000000-0002-0000-2D00-000001000000}">
      <formula1>K13</formula1>
    </dataValidation>
    <dataValidation type="textLength" operator="equal" allowBlank="1" showInputMessage="1" showErrorMessage="1" prompt="[A-Z][A-Z][A-Z][A-Z][A-Z][0-9][0-9][0-9][0-9][A-Z]_x000a__x000a_In absence of PAN write : ZZZZZ9999Z" sqref="G13 G15:G16" xr:uid="{00000000-0002-0000-2D00-000002000000}">
      <formula1>10</formula1>
    </dataValidation>
    <dataValidation type="whole" operator="greaterThanOrEqual" allowBlank="1" showInputMessage="1" showErrorMessage="1" sqref="Q13:R13 M13:N13 H13:J13 M15:N16 H15:J16 Q15:R16"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2D00-000006000000}">
      <formula1>K13</formula1>
    </dataValidation>
  </dataValidations>
  <hyperlinks>
    <hyperlink ref="G18" location="'Shareholding Pattern'!F44" display="Total" xr:uid="{00000000-0004-0000-2D00-000000000000}"/>
    <hyperlink ref="F18"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57150</xdr:colOff>
                    <xdr:row>14</xdr:row>
                    <xdr:rowOff>57150</xdr:rowOff>
                  </from>
                  <to>
                    <xdr:col>23</xdr:col>
                    <xdr:colOff>1352550</xdr:colOff>
                    <xdr:row>14</xdr:row>
                    <xdr:rowOff>266700</xdr:rowOff>
                  </to>
                </anchor>
              </controlPr>
            </control>
          </mc:Choice>
        </mc:AlternateContent>
        <mc:AlternateContent xmlns:mc="http://schemas.openxmlformats.org/markup-compatibility/2006">
          <mc:Choice Requires="x14">
            <control shapeId="47106" r:id="rId4" name="Button 2">
              <controlPr defaultSize="0" print="0" autoFill="0" autoPict="0" macro="[0]!opentextblock">
                <anchor moveWithCells="1" sizeWithCells="1">
                  <from>
                    <xdr:col>23</xdr:col>
                    <xdr:colOff>57150</xdr:colOff>
                    <xdr:row>15</xdr:row>
                    <xdr:rowOff>57150</xdr:rowOff>
                  </from>
                  <to>
                    <xdr:col>23</xdr:col>
                    <xdr:colOff>1352550</xdr:colOff>
                    <xdr:row>15</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7" customFormat="1" ht="20.100000000000001"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6"/>
      <c r="Y16" s="44" t="str">
        <f>+IFERROR(IF(COUNT(Y13:Y15),ROUND(SUM(Y13:Y15),0),""),"")</f>
        <v/>
      </c>
      <c r="Z16" s="44" t="str">
        <f>+IFERROR(IF(COUNT(Z13:Z15),ROUND(SUM(Z13:Z15),0),""),"")</f>
        <v/>
      </c>
      <c r="AA16" s="44" t="str">
        <f>+IFERROR(IF(COUNT(AA13:AA15),ROUND(SUM(AA13:AA15),0),""),"")</f>
        <v/>
      </c>
    </row>
  </sheetData>
  <sheetProtection algorithmName="SHA-512" hashValue="vYB3VZNYjBYA1LUgsuUxMewxuyeefEdf7YjuYhXCKFULDDw7OcZz3NldI9T2BY1AU6Z8p0v9Rv4MEquVpSKOLQ==" saltValue="wUdy4JwYvd4YZg6jiyuMxg=="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mOEYInLeBXH76VUkSgRVh4ON5Fut76QnK9kdalixqeSmN+0h9EhMwpVt7pZkuMiNZyJvWIbYWGKl9OpPu5/nvA==" saltValue="3VoimXIUCw2IJNT+y30o4A==" spinCount="100000" sheet="1" objects="1" scenarios="1"/>
  <mergeCells count="18">
    <mergeCell ref="X9:X11"/>
    <mergeCell ref="Q9:Q11"/>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ht="15.75">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6"/>
      <c r="Y16" s="44" t="str">
        <f>+IFERROR(IF(COUNT(Y13:Y15),ROUND(SUM(Y13:Y15),0),""),"")</f>
        <v/>
      </c>
      <c r="Z16" s="44" t="str">
        <f>+IFERROR(IF(COUNT(Z13:Z15),ROUND(SUM(Z13:Z15),0),""),"")</f>
        <v/>
      </c>
      <c r="AA16" s="44" t="str">
        <f>+IFERROR(IF(COUNT(AA13:AA15),ROUND(SUM(AA13:AA15),0),""),"")</f>
        <v/>
      </c>
    </row>
  </sheetData>
  <sheetProtection algorithmName="SHA-512" hashValue="jqg0uqR98yV4fbvcQBcGoMDWzvUp1dx8rBJUO8ouS7RE2Bs+zC4j4nDL1AcYhqDlA6X/Bs+/JLAMB1VNdixzLw==" saltValue="IOHWKJDP1hBww5Qv2S9FPg=="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F12" activePane="bottomRight" state="frozen"/>
      <selection activeCell="C7" sqref="C7"/>
      <selection pane="topRight" activeCell="F7" sqref="F7"/>
      <selection pane="bottomLeft" activeCell="C12" sqref="C12"/>
      <selection pane="bottomRight" activeCell="F17" sqref="F17"/>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525" t="s">
        <v>115</v>
      </c>
      <c r="F9" s="520" t="s">
        <v>0</v>
      </c>
      <c r="G9" s="521"/>
      <c r="H9" s="497" t="s">
        <v>2</v>
      </c>
      <c r="I9" s="497" t="s">
        <v>3</v>
      </c>
      <c r="J9" s="497" t="s">
        <v>4</v>
      </c>
      <c r="K9" s="450" t="s">
        <v>5</v>
      </c>
      <c r="L9" s="450" t="s">
        <v>6</v>
      </c>
      <c r="M9" s="496" t="s">
        <v>7</v>
      </c>
      <c r="N9" s="461" t="s">
        <v>8</v>
      </c>
      <c r="O9" s="462"/>
      <c r="P9" s="462"/>
      <c r="Q9" s="463"/>
      <c r="R9" s="497" t="s">
        <v>9</v>
      </c>
      <c r="S9" s="504" t="s">
        <v>447</v>
      </c>
      <c r="T9" s="497" t="s">
        <v>116</v>
      </c>
      <c r="U9" s="513" t="s">
        <v>11</v>
      </c>
      <c r="V9" s="450" t="s">
        <v>12</v>
      </c>
      <c r="W9" s="450"/>
      <c r="X9" s="450" t="s">
        <v>13</v>
      </c>
      <c r="Y9" s="450"/>
      <c r="Z9" s="497" t="s">
        <v>14</v>
      </c>
      <c r="AA9" s="482" t="s">
        <v>707</v>
      </c>
      <c r="AB9" s="483"/>
      <c r="AC9" s="484"/>
    </row>
    <row r="10" spans="5:58" ht="28.5" customHeight="1">
      <c r="E10" s="526"/>
      <c r="F10" s="522"/>
      <c r="G10" s="523"/>
      <c r="H10" s="497"/>
      <c r="I10" s="497"/>
      <c r="J10" s="497"/>
      <c r="K10" s="450"/>
      <c r="L10" s="450"/>
      <c r="M10" s="496"/>
      <c r="N10" s="461" t="s">
        <v>15</v>
      </c>
      <c r="O10" s="462"/>
      <c r="P10" s="463"/>
      <c r="Q10" s="496" t="s">
        <v>16</v>
      </c>
      <c r="R10" s="497"/>
      <c r="S10" s="505"/>
      <c r="T10" s="497"/>
      <c r="U10" s="513"/>
      <c r="V10" s="450"/>
      <c r="W10" s="450"/>
      <c r="X10" s="450"/>
      <c r="Y10" s="450"/>
      <c r="Z10" s="497"/>
      <c r="AA10" s="461" t="s">
        <v>708</v>
      </c>
      <c r="AB10" s="462"/>
      <c r="AC10" s="463"/>
    </row>
    <row r="11" spans="5:58" ht="113.25" customHeight="1">
      <c r="E11" s="527"/>
      <c r="F11" s="451"/>
      <c r="G11" s="452"/>
      <c r="H11" s="497"/>
      <c r="I11" s="497"/>
      <c r="J11" s="497"/>
      <c r="K11" s="450"/>
      <c r="L11" s="450"/>
      <c r="M11" s="496"/>
      <c r="N11" s="55" t="s">
        <v>17</v>
      </c>
      <c r="O11" s="55" t="s">
        <v>18</v>
      </c>
      <c r="P11" s="122" t="s">
        <v>19</v>
      </c>
      <c r="Q11" s="496"/>
      <c r="R11" s="497"/>
      <c r="S11" s="506"/>
      <c r="T11" s="497"/>
      <c r="U11" s="513"/>
      <c r="V11" s="55" t="s">
        <v>20</v>
      </c>
      <c r="W11" s="55" t="s">
        <v>21</v>
      </c>
      <c r="X11" s="122" t="s">
        <v>20</v>
      </c>
      <c r="Y11" s="55" t="s">
        <v>21</v>
      </c>
      <c r="Z11" s="497"/>
      <c r="AA11" s="55" t="s">
        <v>709</v>
      </c>
      <c r="AB11" s="55" t="s">
        <v>710</v>
      </c>
      <c r="AC11" s="55" t="s">
        <v>711</v>
      </c>
    </row>
    <row r="12" spans="5:58" ht="18.75" customHeight="1">
      <c r="E12" s="98" t="s">
        <v>22</v>
      </c>
      <c r="F12" s="485" t="s">
        <v>23</v>
      </c>
      <c r="G12" s="486"/>
      <c r="H12" s="486"/>
      <c r="I12" s="486"/>
      <c r="J12" s="486"/>
      <c r="K12" s="486"/>
      <c r="L12" s="486"/>
      <c r="M12" s="486"/>
      <c r="N12" s="486"/>
      <c r="O12" s="486"/>
      <c r="P12" s="486"/>
      <c r="Q12" s="486"/>
      <c r="R12" s="486"/>
      <c r="S12" s="486"/>
      <c r="T12" s="486"/>
      <c r="U12" s="486"/>
      <c r="V12" s="486"/>
      <c r="W12" s="486"/>
      <c r="X12" s="486"/>
      <c r="Y12" s="486"/>
      <c r="Z12" s="486"/>
      <c r="AA12" s="486"/>
      <c r="AB12" s="486"/>
      <c r="AC12" s="487"/>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8"/>
      <c r="AA13" s="332"/>
      <c r="AB13" s="123"/>
      <c r="AC13" s="288"/>
    </row>
    <row r="14" spans="5:58" ht="20.100000000000001" customHeight="1">
      <c r="E14" s="87" t="s">
        <v>26</v>
      </c>
      <c r="F14" s="192" t="s">
        <v>27</v>
      </c>
      <c r="G14" s="190"/>
      <c r="H14" s="162" t="str">
        <f>IFERROR(IF(COUNT(IndHUF!$AD$13),IF(IndHUF!$AD$13=0,"0",IndHUF!$AD$13),""),"")</f>
        <v/>
      </c>
      <c r="I14" s="279" t="str">
        <f>+IF(COUNT(IndHUF!H16),IndHUF!H16,"")</f>
        <v/>
      </c>
      <c r="J14" s="279" t="str">
        <f>+IF(COUNT(IndHUF!I16),IndHUF!I16,"")</f>
        <v/>
      </c>
      <c r="K14" s="111" t="str">
        <f>+IF(COUNT(IndHUF!J16),IndHUF!J16,"")</f>
        <v/>
      </c>
      <c r="L14" s="111" t="str">
        <f>+IF(COUNT(IndHUF!K16),IndHUF!K16,"")</f>
        <v/>
      </c>
      <c r="M14" s="144" t="str">
        <f>+IFERROR(IF(COUNT(L14),ROUND(L14/'Shareholding Pattern'!$L$78*100,2),""),0)</f>
        <v/>
      </c>
      <c r="N14" s="161" t="str">
        <f>+IF(COUNT(+IndHUF!M16),SUM(+IndHUF!M16),"")</f>
        <v/>
      </c>
      <c r="O14" s="161" t="str">
        <f>+IF(COUNT(+IndHUF!N16),SUM(+IndHUF!N16),"")</f>
        <v/>
      </c>
      <c r="P14" s="279" t="str">
        <f>+IF(COUNT(IndHUF!O16),IndHUF!O16,"")</f>
        <v/>
      </c>
      <c r="Q14" s="144" t="str">
        <f>+IF(COUNT(IndHUF!P16),IndHUF!P16,"")</f>
        <v/>
      </c>
      <c r="R14" s="279" t="str">
        <f>+IF(COUNT(IndHUF!Q16),IndHUF!Q16,"")</f>
        <v/>
      </c>
      <c r="S14" s="279" t="str">
        <f>+IF(COUNT(IndHUF!R16),IndHUF!R16,"")</f>
        <v/>
      </c>
      <c r="T14" s="279" t="str">
        <f>+IF(COUNT(IndHUF!S16),IndHUF!S16,"")</f>
        <v/>
      </c>
      <c r="U14" s="112" t="str">
        <f>+IFERROR(IF(COUNT(L14,T14),ROUND(SUM(L14,T14)/SUM('Shareholding Pattern'!$L$78,'Shareholding Pattern'!$T$78)*100,2),""),0)</f>
        <v/>
      </c>
      <c r="V14" s="173" t="str">
        <f>+IF(COUNT(IndHUF!U16),IndHUF!U16,"")</f>
        <v/>
      </c>
      <c r="W14" s="157" t="str">
        <f>+IFERROR(IF(COUNT(V14),ROUND(SUM(V14)/SUM(L14)*100,2),""),0)</f>
        <v/>
      </c>
      <c r="X14" s="173" t="str">
        <f>+IF(COUNT(IndHUF!W16),IndHUF!W16,"")</f>
        <v/>
      </c>
      <c r="Y14" s="112" t="str">
        <f>+IFERROR(IF(COUNT(X14),ROUND(SUM(X14)/SUM(L14)*100,2),""),0)</f>
        <v/>
      </c>
      <c r="Z14" s="279" t="str">
        <f>+IF(COUNT(IndHUF!Y16),IndHUF!Y16,"")</f>
        <v/>
      </c>
      <c r="AA14" s="470"/>
      <c r="AB14" s="471"/>
      <c r="AC14" s="472"/>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79" t="str">
        <f>IFERROR(IF(COUNT(CGAndSG!H16),(CGAndSG!H16),""),"")</f>
        <v/>
      </c>
      <c r="J15" s="279"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79" t="str">
        <f>IFERROR(IF(COUNT(CGAndSG!O16),(CGAndSG!O16),""),"")</f>
        <v/>
      </c>
      <c r="Q15" s="144" t="str">
        <f>IFERROR(IF(COUNT(CGAndSG!P16),(CGAndSG!P16),""),0)</f>
        <v/>
      </c>
      <c r="R15" s="279" t="str">
        <f>IFERROR(IF(COUNT(CGAndSG!Q16),(CGAndSG!Q16),""),"")</f>
        <v/>
      </c>
      <c r="S15" s="279" t="str">
        <f>IFERROR(IF(COUNT(CGAndSG!R16),(CGAndSG!R16),""),"")</f>
        <v/>
      </c>
      <c r="T15" s="279"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79" t="str">
        <f>IFERROR(IF(COUNT(CGAndSG!Y16),(CGAndSG!Y16),""),"")</f>
        <v/>
      </c>
      <c r="AA15" s="473"/>
      <c r="AB15" s="474"/>
      <c r="AC15" s="475"/>
      <c r="AH15" t="s">
        <v>193</v>
      </c>
      <c r="AR15" t="s">
        <v>167</v>
      </c>
      <c r="AX15" t="s">
        <v>193</v>
      </c>
      <c r="AZ15" t="s">
        <v>330</v>
      </c>
      <c r="BF15" t="s">
        <v>284</v>
      </c>
    </row>
    <row r="16" spans="5:58" ht="20.100000000000001" customHeight="1">
      <c r="E16" s="87" t="s">
        <v>30</v>
      </c>
      <c r="F16" s="193" t="s">
        <v>31</v>
      </c>
      <c r="H16" s="163" t="str">
        <f>IFERROR(IF(COUNT(Banks!$AD$13),IF(Banks!$AD$13=0,"0",Banks!$AD$13),""),"")</f>
        <v/>
      </c>
      <c r="I16" s="279" t="str">
        <f>IFERROR(IF(COUNT(Banks!H16),(Banks!H16),""),"")</f>
        <v/>
      </c>
      <c r="J16" s="279"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79" t="str">
        <f>IFERROR(IF(COUNT(Banks!O16),(Banks!O16),""),"")</f>
        <v/>
      </c>
      <c r="Q16" s="144" t="str">
        <f>IFERROR(IF(COUNT(Banks!P16),(Banks!P16),""),0)</f>
        <v/>
      </c>
      <c r="R16" s="279" t="str">
        <f>IFERROR(IF(COUNT(Banks!Q16),(Banks!Q16),""),"")</f>
        <v/>
      </c>
      <c r="S16" s="279" t="str">
        <f>IFERROR(IF(COUNT(Banks!R16),(Banks!R16),""),"")</f>
        <v/>
      </c>
      <c r="T16" s="279"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79" t="str">
        <f>IFERROR(IF(COUNT(Banks!Y16),(Banks!Y16),""),"")</f>
        <v/>
      </c>
      <c r="AA16" s="473"/>
      <c r="AB16" s="474"/>
      <c r="AC16" s="475"/>
      <c r="AH16" t="s">
        <v>285</v>
      </c>
      <c r="AR16" t="s">
        <v>168</v>
      </c>
      <c r="AX16" t="s">
        <v>285</v>
      </c>
      <c r="AZ16" t="s">
        <v>199</v>
      </c>
      <c r="BF16" t="s">
        <v>305</v>
      </c>
    </row>
    <row r="17" spans="5:58" ht="20.100000000000001" customHeight="1">
      <c r="E17" s="91" t="s">
        <v>32</v>
      </c>
      <c r="F17" s="194" t="s">
        <v>33</v>
      </c>
      <c r="H17" s="163">
        <f>IFERROR(IF(COUNT(OtherIND!$AG$13),IF(OtherIND!$AG$13=0,"0",OtherIND!$AG$13),""),"")</f>
        <v>1</v>
      </c>
      <c r="I17" s="280">
        <f>IFERROR(IF(COUNT(OtherIND!J17),(OtherIND!J17),""),"")</f>
        <v>2950055</v>
      </c>
      <c r="J17" s="280" t="str">
        <f>IFERROR(IF(COUNT(OtherIND!K17),(OtherIND!K17),""),"")</f>
        <v/>
      </c>
      <c r="K17" s="113" t="str">
        <f>IFERROR(IF(COUNT(OtherIND!L17),(OtherIND!L17),""),"")</f>
        <v/>
      </c>
      <c r="L17" s="113">
        <f>IFERROR(IF(COUNT(OtherIND!M17),(OtherIND!M17),""),"")</f>
        <v>2950055</v>
      </c>
      <c r="M17" s="177">
        <f>+IFERROR(IF(COUNT(L17),ROUND(L17/'Shareholding Pattern'!$L$78*100,2),""),0)</f>
        <v>73.75</v>
      </c>
      <c r="N17" s="232">
        <f>IFERROR(IF(COUNT(OtherIND!O17),(OtherIND!O17),""),"")</f>
        <v>2950055</v>
      </c>
      <c r="O17" s="161" t="str">
        <f>IFERROR(IF(COUNT(OtherIND!P17),(OtherIND!P17),""),"")</f>
        <v/>
      </c>
      <c r="P17" s="280">
        <f>IFERROR(IF(COUNT(OtherIND!Q17),(OtherIND!Q17),""),"")</f>
        <v>2950055</v>
      </c>
      <c r="Q17" s="177">
        <f>IFERROR(IF(COUNT(OtherIND!R17),(OtherIND!R17),""),0)</f>
        <v>73.75</v>
      </c>
      <c r="R17" s="280" t="str">
        <f>IFERROR(IF(COUNT(OtherIND!S17),(OtherIND!S17),""),"")</f>
        <v/>
      </c>
      <c r="S17" s="280" t="str">
        <f>IFERROR(IF(COUNT(OtherIND!T17),(OtherIND!T17),""),"")</f>
        <v/>
      </c>
      <c r="T17" s="280" t="str">
        <f>IFERROR(IF(COUNT(OtherIND!U17),(OtherIND!U17),""),"")</f>
        <v/>
      </c>
      <c r="U17" s="114">
        <f>+IFERROR(IF(COUNT(L17,T17),ROUND(SUM(L17,T17)/SUM('Shareholding Pattern'!$L$78,'Shareholding Pattern'!$T$78)*100,2),""),0)</f>
        <v>73.75</v>
      </c>
      <c r="V17" s="173" t="str">
        <f>IFERROR(IF(COUNT(OtherIND!W17),(OtherIND!W17),""),"")</f>
        <v/>
      </c>
      <c r="W17" s="184" t="str">
        <f t="shared" si="0"/>
        <v/>
      </c>
      <c r="X17" s="173" t="str">
        <f>IFERROR(IF(COUNT(OtherIND!Y17),(OtherIND!Y17),""),"")</f>
        <v/>
      </c>
      <c r="Y17" s="114" t="str">
        <f t="shared" si="1"/>
        <v/>
      </c>
      <c r="Z17" s="280">
        <f>IFERROR(IF(COUNT(OtherIND!AA17),(OtherIND!AA17),""),"")</f>
        <v>2950055</v>
      </c>
      <c r="AA17" s="473"/>
      <c r="AB17" s="474"/>
      <c r="AC17" s="475"/>
      <c r="AH17" t="s">
        <v>286</v>
      </c>
      <c r="AR17" t="s">
        <v>169</v>
      </c>
      <c r="AX17" t="s">
        <v>286</v>
      </c>
      <c r="AZ17" t="s">
        <v>332</v>
      </c>
      <c r="BF17" t="s">
        <v>315</v>
      </c>
    </row>
    <row r="18" spans="5:58" ht="20.100000000000001" customHeight="1">
      <c r="E18" s="494" t="s">
        <v>35</v>
      </c>
      <c r="F18" s="494"/>
      <c r="G18" s="494"/>
      <c r="H18" s="52">
        <f>+IFERROR(IF(COUNT(H14:H17),ROUND(SUM(H14:H17),0),""),"")</f>
        <v>1</v>
      </c>
      <c r="I18" s="52">
        <f t="shared" ref="I18:Z18" si="2">+IFERROR(IF(COUNT(I14:I17),ROUND(SUM(I14:I17),0),""),"")</f>
        <v>2950055</v>
      </c>
      <c r="J18" s="52" t="str">
        <f t="shared" si="2"/>
        <v/>
      </c>
      <c r="K18" s="4" t="str">
        <f t="shared" si="2"/>
        <v/>
      </c>
      <c r="L18" s="52">
        <f t="shared" si="2"/>
        <v>2950055</v>
      </c>
      <c r="M18" s="146">
        <f>+IFERROR(IF(COUNT(L18),ROUND(L18/'Shareholding Pattern'!$L$78*100,2),""),0)</f>
        <v>73.75</v>
      </c>
      <c r="N18" s="119">
        <f t="shared" si="2"/>
        <v>2950055</v>
      </c>
      <c r="O18" s="119" t="str">
        <f t="shared" si="2"/>
        <v/>
      </c>
      <c r="P18" s="52">
        <f t="shared" si="2"/>
        <v>2950055</v>
      </c>
      <c r="Q18" s="154">
        <f>IFERROR(IF(COUNT(P18),ROUND(P18/$P$79*100,2),""),0)</f>
        <v>73.75</v>
      </c>
      <c r="R18" s="52" t="str">
        <f t="shared" si="2"/>
        <v/>
      </c>
      <c r="S18" s="52" t="str">
        <f t="shared" si="2"/>
        <v/>
      </c>
      <c r="T18" s="52" t="str">
        <f t="shared" si="2"/>
        <v/>
      </c>
      <c r="U18" s="115">
        <f>+IFERROR(IF(COUNT(L18,T18),ROUND(SUM(L18,T18)/SUM('Shareholding Pattern'!$L$78,'Shareholding Pattern'!$T$78)*100,2),""),0)</f>
        <v>73.75</v>
      </c>
      <c r="V18" s="52" t="str">
        <f t="shared" si="2"/>
        <v/>
      </c>
      <c r="W18" s="158" t="str">
        <f>+IFERROR(IF(COUNT(V18),ROUND(SUM(V18)/SUM(L18)*100,2),""),0)</f>
        <v/>
      </c>
      <c r="X18" s="52" t="str">
        <f t="shared" si="2"/>
        <v/>
      </c>
      <c r="Y18" s="116" t="str">
        <f>+IFERROR(IF(COUNT(X18),ROUND(SUM(X18)/SUM(L18)*100,2),""),0)</f>
        <v/>
      </c>
      <c r="Z18" s="52">
        <f t="shared" si="2"/>
        <v>2950055</v>
      </c>
      <c r="AA18" s="476"/>
      <c r="AB18" s="477"/>
      <c r="AC18" s="478"/>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89"/>
      <c r="AA19" s="476"/>
      <c r="AB19" s="477"/>
      <c r="AC19" s="478"/>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3"/>
      <c r="AB20" s="474"/>
      <c r="AC20" s="475"/>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3"/>
      <c r="AB21" s="474"/>
      <c r="AC21" s="475"/>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3"/>
      <c r="AB22" s="474"/>
      <c r="AC22" s="475"/>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3"/>
      <c r="AB23" s="474"/>
      <c r="AC23" s="475"/>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3"/>
      <c r="AB24" s="474"/>
      <c r="AC24" s="475"/>
      <c r="AH24" t="s">
        <v>289</v>
      </c>
      <c r="AR24" t="s">
        <v>175</v>
      </c>
    </row>
    <row r="25" spans="5:58" ht="20.100000000000001" customHeight="1">
      <c r="E25" s="494" t="s">
        <v>43</v>
      </c>
      <c r="F25" s="494"/>
      <c r="G25" s="494"/>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1" t="str">
        <f t="shared" si="5"/>
        <v/>
      </c>
      <c r="S25" s="281"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76"/>
      <c r="AB25" s="477"/>
      <c r="AC25" s="478"/>
      <c r="AR25" t="s">
        <v>176</v>
      </c>
    </row>
    <row r="26" spans="5:58" ht="36.75" customHeight="1">
      <c r="E26" s="495" t="s">
        <v>88</v>
      </c>
      <c r="F26" s="495"/>
      <c r="G26" s="495"/>
      <c r="H26" s="136">
        <f t="shared" ref="H26:Z26" si="6">+IFERROR(IF(COUNT(H18,H25),ROUND(SUM(H18,H25),0),""),"")</f>
        <v>1</v>
      </c>
      <c r="I26" s="136">
        <f t="shared" si="6"/>
        <v>2950055</v>
      </c>
      <c r="J26" s="136" t="str">
        <f t="shared" si="6"/>
        <v/>
      </c>
      <c r="K26" s="134" t="str">
        <f t="shared" si="6"/>
        <v/>
      </c>
      <c r="L26" s="136">
        <f t="shared" si="6"/>
        <v>2950055</v>
      </c>
      <c r="M26" s="146">
        <f>+IFERROR(IF(COUNT(L26),ROUND(L26/'Shareholding Pattern'!$L$78*100,2),""),0)</f>
        <v>73.75</v>
      </c>
      <c r="N26" s="135">
        <f t="shared" si="6"/>
        <v>2950055</v>
      </c>
      <c r="O26" s="135" t="str">
        <f t="shared" si="6"/>
        <v/>
      </c>
      <c r="P26" s="136">
        <f t="shared" si="6"/>
        <v>2950055</v>
      </c>
      <c r="Q26" s="154">
        <f>IFERROR(IF(COUNT(P26),ROUND(P26/$P$79*100,2),""),0)</f>
        <v>73.75</v>
      </c>
      <c r="R26" s="281" t="str">
        <f t="shared" si="6"/>
        <v/>
      </c>
      <c r="S26" s="281" t="str">
        <f t="shared" si="6"/>
        <v/>
      </c>
      <c r="T26" s="136" t="str">
        <f t="shared" si="6"/>
        <v/>
      </c>
      <c r="U26" s="115">
        <f>+IFERROR(IF(COUNT(L26,T26),ROUND(SUM(L26,T26)/SUM('Shareholding Pattern'!$L$78,'Shareholding Pattern'!$T$78)*100,2),""),0)</f>
        <v>73.75</v>
      </c>
      <c r="V26" s="136" t="str">
        <f t="shared" si="6"/>
        <v/>
      </c>
      <c r="W26" s="158" t="str">
        <f>+IFERROR(IF(COUNT(V26),ROUND(SUM(V26)/SUM(L26)*100,2),""),0)</f>
        <v/>
      </c>
      <c r="X26" s="136" t="str">
        <f t="shared" si="6"/>
        <v/>
      </c>
      <c r="Y26" s="116" t="str">
        <f t="shared" si="4"/>
        <v/>
      </c>
      <c r="Z26" s="136">
        <f t="shared" si="6"/>
        <v>2950055</v>
      </c>
      <c r="AA26" s="479"/>
      <c r="AB26" s="480"/>
      <c r="AC26" s="481"/>
      <c r="AR26" t="s">
        <v>177</v>
      </c>
    </row>
    <row r="27" spans="5:58" ht="33" customHeight="1">
      <c r="E27" s="133"/>
      <c r="F27" s="195" t="s">
        <v>369</v>
      </c>
      <c r="M27"/>
      <c r="N27"/>
      <c r="O27"/>
      <c r="Q27"/>
      <c r="U27"/>
      <c r="V27"/>
      <c r="W27"/>
      <c r="X27"/>
      <c r="Y27"/>
    </row>
    <row r="28" spans="5:58" ht="31.5" customHeight="1">
      <c r="E28" s="96" t="s">
        <v>44</v>
      </c>
      <c r="F28" s="255" t="s">
        <v>45</v>
      </c>
      <c r="G28" s="256"/>
      <c r="H28" s="293" t="s">
        <v>449</v>
      </c>
      <c r="I28" s="282"/>
      <c r="J28" s="282"/>
      <c r="K28" s="256"/>
      <c r="L28" s="256"/>
      <c r="M28" s="256"/>
      <c r="N28" s="256"/>
      <c r="O28" s="256"/>
      <c r="P28" s="282"/>
      <c r="Q28" s="256"/>
      <c r="R28" s="282"/>
      <c r="S28" s="282"/>
      <c r="T28" s="282"/>
      <c r="U28" s="256"/>
      <c r="V28" s="256"/>
      <c r="W28" s="256"/>
      <c r="X28" s="256"/>
      <c r="Y28" s="256"/>
      <c r="Z28" s="333"/>
      <c r="AA28" s="333"/>
      <c r="AB28" s="333"/>
      <c r="AC28" s="290"/>
    </row>
    <row r="29" spans="5:58" ht="20.100000000000001" customHeight="1">
      <c r="E29" s="86" t="s">
        <v>24</v>
      </c>
      <c r="F29" s="488" t="s">
        <v>654</v>
      </c>
      <c r="G29" s="489"/>
      <c r="H29" s="489"/>
      <c r="I29" s="489"/>
      <c r="J29" s="489"/>
      <c r="K29" s="489"/>
      <c r="L29" s="489"/>
      <c r="M29" s="489"/>
      <c r="N29" s="489"/>
      <c r="O29" s="489"/>
      <c r="P29" s="489"/>
      <c r="Q29" s="489"/>
      <c r="R29" s="489"/>
      <c r="S29" s="489"/>
      <c r="T29" s="489"/>
      <c r="U29" s="489"/>
      <c r="V29" s="489"/>
      <c r="W29" s="489"/>
      <c r="X29" s="489"/>
      <c r="Y29" s="489"/>
      <c r="Z29" s="489"/>
      <c r="AA29" s="489"/>
      <c r="AB29" s="489"/>
      <c r="AC29" s="490"/>
    </row>
    <row r="30" spans="5:58" ht="20.100000000000001" customHeight="1">
      <c r="E30" s="88" t="s">
        <v>26</v>
      </c>
      <c r="F30" s="201" t="s">
        <v>46</v>
      </c>
      <c r="H30" s="239"/>
      <c r="I30" s="239"/>
      <c r="J30" s="239"/>
      <c r="K30" s="110"/>
      <c r="L30" s="178" t="str">
        <f>+IFERROR(IF(COUNT(I30:K30),ROUND(SUM(I30:K30),0),""),"")</f>
        <v/>
      </c>
      <c r="M30" s="179" t="str">
        <f>+IFERROR(IF(COUNT(L30),ROUND(L30/'Shareholding Pattern'!$L$78*100,2),""),"")</f>
        <v/>
      </c>
      <c r="N30" s="254"/>
      <c r="O30" s="110"/>
      <c r="P30" s="163" t="str">
        <f>+IFERROR(IF(COUNT(N30:O30),ROUND(SUM(N30:O30),0),""),"")</f>
        <v/>
      </c>
      <c r="Q30" s="153" t="str">
        <f>+IFERROR(IF(COUNT(P30),ROUND(P30/'Shareholding Pattern'!$P$79*100,2),""),"")</f>
        <v/>
      </c>
      <c r="R30" s="239"/>
      <c r="S30" s="239"/>
      <c r="T30" s="163" t="str">
        <f>+IFERROR(IF(COUNT(R30:S30),ROUND(SUM(R30:S30),0),""),"")</f>
        <v/>
      </c>
      <c r="U30" s="180" t="str">
        <f>+IFERROR(IF(COUNT(L30,T30),ROUND(SUM(L30,T30)/SUM('Shareholding Pattern'!$L$78,'Shareholding Pattern'!$T$78)*100,2),""),"")</f>
        <v/>
      </c>
      <c r="V30" s="110"/>
      <c r="W30" s="157" t="str">
        <f t="shared" ref="W30:W48" si="7">+IFERROR(IF(COUNT(V30),ROUND(SUM(V30)/SUM(L30)*100,2),""),0)</f>
        <v/>
      </c>
      <c r="X30" s="498"/>
      <c r="Y30" s="499"/>
      <c r="Z30" s="239"/>
      <c r="AA30" s="239"/>
      <c r="AB30" s="239"/>
      <c r="AC30" s="239"/>
      <c r="AH30" t="s">
        <v>290</v>
      </c>
      <c r="AR30" t="s">
        <v>271</v>
      </c>
      <c r="AX30" t="s">
        <v>290</v>
      </c>
      <c r="AZ30" t="s">
        <v>205</v>
      </c>
      <c r="BF30" t="s">
        <v>319</v>
      </c>
    </row>
    <row r="31" spans="5:58" ht="20.100000000000001" customHeight="1">
      <c r="E31" s="88" t="s">
        <v>28</v>
      </c>
      <c r="F31" s="198" t="s">
        <v>47</v>
      </c>
      <c r="H31" s="239"/>
      <c r="I31" s="239"/>
      <c r="J31" s="239"/>
      <c r="K31" s="110"/>
      <c r="L31" s="163" t="str">
        <f t="shared" ref="L31:L48" si="8">+IFERROR(IF(COUNT(I31:K31),ROUND(SUM(I31:K31),0),""),"")</f>
        <v/>
      </c>
      <c r="M31" s="179" t="str">
        <f>+IFERROR(IF(COUNT(L31),ROUND(L31/'Shareholding Pattern'!$L$78*100,2),""),"")</f>
        <v/>
      </c>
      <c r="N31" s="254"/>
      <c r="O31" s="110"/>
      <c r="P31" s="163" t="str">
        <f t="shared" ref="P31:P48" si="9">+IFERROR(IF(COUNT(N31:O31),ROUND(SUM(N31:O31),0),""),"")</f>
        <v/>
      </c>
      <c r="Q31" s="153" t="str">
        <f>+IFERROR(IF(COUNT(P31),ROUND(P31/'Shareholding Pattern'!$P$79*100,2),""),"")</f>
        <v/>
      </c>
      <c r="R31" s="239"/>
      <c r="S31" s="239"/>
      <c r="T31" s="163" t="str">
        <f t="shared" ref="T31:T48" si="10">+IFERROR(IF(COUNT(R31:S31),ROUND(SUM(R31:S31),0),""),"")</f>
        <v/>
      </c>
      <c r="U31" s="180" t="str">
        <f>+IFERROR(IF(COUNT(L31,T31),ROUND(SUM(L31,T31)/SUM('Shareholding Pattern'!$L$78,'Shareholding Pattern'!$T$78)*100,2),""),"")</f>
        <v/>
      </c>
      <c r="V31" s="110"/>
      <c r="W31" s="157" t="str">
        <f t="shared" si="7"/>
        <v/>
      </c>
      <c r="X31" s="500"/>
      <c r="Y31" s="501"/>
      <c r="Z31" s="239"/>
      <c r="AA31" s="239"/>
      <c r="AB31" s="239"/>
      <c r="AC31" s="239"/>
      <c r="AH31" t="s">
        <v>291</v>
      </c>
      <c r="AR31" t="s">
        <v>178</v>
      </c>
      <c r="AX31" t="s">
        <v>291</v>
      </c>
      <c r="AZ31" t="s">
        <v>206</v>
      </c>
      <c r="BF31" t="s">
        <v>309</v>
      </c>
    </row>
    <row r="32" spans="5:58" ht="20.100000000000001" customHeight="1">
      <c r="E32" s="88" t="s">
        <v>30</v>
      </c>
      <c r="F32" s="198" t="s">
        <v>48</v>
      </c>
      <c r="H32" s="239"/>
      <c r="I32" s="239"/>
      <c r="J32" s="239"/>
      <c r="K32" s="110"/>
      <c r="L32" s="163" t="str">
        <f t="shared" si="8"/>
        <v/>
      </c>
      <c r="M32" s="179" t="str">
        <f>+IFERROR(IF(COUNT(L32),ROUND(L32/'Shareholding Pattern'!$L$78*100,2),""),"")</f>
        <v/>
      </c>
      <c r="N32" s="254"/>
      <c r="O32" s="110"/>
      <c r="P32" s="163" t="str">
        <f t="shared" si="9"/>
        <v/>
      </c>
      <c r="Q32" s="153" t="str">
        <f>+IFERROR(IF(COUNT(P32),ROUND(P32/'Shareholding Pattern'!$P$79*100,2),""),"")</f>
        <v/>
      </c>
      <c r="R32" s="239"/>
      <c r="S32" s="239"/>
      <c r="T32" s="163" t="str">
        <f t="shared" si="10"/>
        <v/>
      </c>
      <c r="U32" s="180" t="str">
        <f>+IFERROR(IF(COUNT(L32,T32),ROUND(SUM(L32,T32)/SUM('Shareholding Pattern'!$L$78,'Shareholding Pattern'!$T$78)*100,2),""),"")</f>
        <v/>
      </c>
      <c r="V32" s="110"/>
      <c r="W32" s="157" t="str">
        <f t="shared" si="7"/>
        <v/>
      </c>
      <c r="X32" s="500"/>
      <c r="Y32" s="501"/>
      <c r="Z32" s="239"/>
      <c r="AA32" s="239"/>
      <c r="AB32" s="239"/>
      <c r="AC32" s="239"/>
      <c r="AH32" t="s">
        <v>798</v>
      </c>
      <c r="AR32" t="s">
        <v>179</v>
      </c>
      <c r="AX32" t="s">
        <v>798</v>
      </c>
      <c r="AZ32" t="s">
        <v>207</v>
      </c>
      <c r="BF32" t="s">
        <v>310</v>
      </c>
    </row>
    <row r="33" spans="5:58" ht="20.100000000000001" customHeight="1">
      <c r="E33" s="88" t="s">
        <v>32</v>
      </c>
      <c r="F33" s="198" t="s">
        <v>285</v>
      </c>
      <c r="H33" s="239"/>
      <c r="I33" s="239"/>
      <c r="J33" s="239"/>
      <c r="K33" s="110"/>
      <c r="L33" s="163" t="str">
        <f t="shared" si="8"/>
        <v/>
      </c>
      <c r="M33" s="179" t="str">
        <f>+IFERROR(IF(COUNT(L33),ROUND(L33/'Shareholding Pattern'!$L$78*100,2),""),"")</f>
        <v/>
      </c>
      <c r="N33" s="254"/>
      <c r="O33" s="110"/>
      <c r="P33" s="163" t="str">
        <f t="shared" si="9"/>
        <v/>
      </c>
      <c r="Q33" s="153" t="str">
        <f>+IFERROR(IF(COUNT(P33),ROUND(P33/'Shareholding Pattern'!$P$79*100,2),""),"")</f>
        <v/>
      </c>
      <c r="R33" s="239"/>
      <c r="S33" s="239"/>
      <c r="T33" s="163" t="str">
        <f t="shared" si="10"/>
        <v/>
      </c>
      <c r="U33" s="180" t="str">
        <f>+IFERROR(IF(COUNT(L33,T33),ROUND(SUM(L33,T33)/SUM('Shareholding Pattern'!$L$78,'Shareholding Pattern'!$T$78)*100,2),""),"")</f>
        <v/>
      </c>
      <c r="V33" s="110"/>
      <c r="W33" s="157" t="str">
        <f t="shared" si="7"/>
        <v/>
      </c>
      <c r="X33" s="500"/>
      <c r="Y33" s="501"/>
      <c r="Z33" s="239"/>
      <c r="AA33" s="239"/>
      <c r="AB33" s="239"/>
      <c r="AC33" s="239"/>
      <c r="AH33" t="s">
        <v>294</v>
      </c>
      <c r="AR33" t="s">
        <v>718</v>
      </c>
      <c r="AX33" t="s">
        <v>294</v>
      </c>
      <c r="AZ33" t="s">
        <v>744</v>
      </c>
      <c r="BF33" t="s">
        <v>743</v>
      </c>
    </row>
    <row r="34" spans="5:58" ht="20.100000000000001" customHeight="1">
      <c r="E34" s="88" t="s">
        <v>42</v>
      </c>
      <c r="F34" s="198" t="s">
        <v>52</v>
      </c>
      <c r="H34" s="239"/>
      <c r="I34" s="239"/>
      <c r="J34" s="239"/>
      <c r="K34" s="110"/>
      <c r="L34" s="163" t="str">
        <f t="shared" si="8"/>
        <v/>
      </c>
      <c r="M34" s="179" t="str">
        <f>+IFERROR(IF(COUNT(L34),ROUND(L34/'Shareholding Pattern'!$L$78*100,2),""),"")</f>
        <v/>
      </c>
      <c r="N34" s="254"/>
      <c r="O34" s="110"/>
      <c r="P34" s="163" t="str">
        <f t="shared" si="9"/>
        <v/>
      </c>
      <c r="Q34" s="153" t="str">
        <f>+IFERROR(IF(COUNT(P34),ROUND(P34/'Shareholding Pattern'!$P$79*100,2),""),"")</f>
        <v/>
      </c>
      <c r="R34" s="239"/>
      <c r="S34" s="239"/>
      <c r="T34" s="163" t="str">
        <f t="shared" si="10"/>
        <v/>
      </c>
      <c r="U34" s="180" t="str">
        <f>+IFERROR(IF(COUNT(L34,T34),ROUND(SUM(L34,T34)/SUM('Shareholding Pattern'!$L$78,'Shareholding Pattern'!$T$78)*100,2),""),"")</f>
        <v/>
      </c>
      <c r="V34" s="110"/>
      <c r="W34" s="157" t="str">
        <f t="shared" si="7"/>
        <v/>
      </c>
      <c r="X34" s="500"/>
      <c r="Y34" s="501"/>
      <c r="Z34" s="239"/>
      <c r="AA34" s="239"/>
      <c r="AB34" s="239"/>
      <c r="AC34" s="239"/>
      <c r="AH34" t="s">
        <v>295</v>
      </c>
      <c r="AR34" t="s">
        <v>181</v>
      </c>
      <c r="AX34" t="s">
        <v>295</v>
      </c>
      <c r="AZ34" t="s">
        <v>209</v>
      </c>
      <c r="BF34" t="s">
        <v>312</v>
      </c>
    </row>
    <row r="35" spans="5:58" ht="20.100000000000001" customHeight="1">
      <c r="E35" s="88" t="s">
        <v>50</v>
      </c>
      <c r="F35" s="198" t="s">
        <v>54</v>
      </c>
      <c r="H35" s="239"/>
      <c r="I35" s="239"/>
      <c r="J35" s="239"/>
      <c r="K35" s="110"/>
      <c r="L35" s="163" t="str">
        <f t="shared" si="8"/>
        <v/>
      </c>
      <c r="M35" s="179" t="str">
        <f>+IFERROR(IF(COUNT(L35),ROUND(L35/'Shareholding Pattern'!$L$78*100,2),""),"")</f>
        <v/>
      </c>
      <c r="N35" s="254"/>
      <c r="O35" s="110"/>
      <c r="P35" s="163" t="str">
        <f t="shared" si="9"/>
        <v/>
      </c>
      <c r="Q35" s="153" t="str">
        <f>+IFERROR(IF(COUNT(P35),ROUND(P35/'Shareholding Pattern'!$P$79*100,2),""),"")</f>
        <v/>
      </c>
      <c r="R35" s="239"/>
      <c r="S35" s="239"/>
      <c r="T35" s="163" t="str">
        <f t="shared" si="10"/>
        <v/>
      </c>
      <c r="U35" s="180" t="str">
        <f>+IFERROR(IF(COUNT(L35,T35),ROUND(SUM(L35,T35)/SUM('Shareholding Pattern'!$L$78,'Shareholding Pattern'!$T$78)*100,2),""),"")</f>
        <v/>
      </c>
      <c r="V35" s="110"/>
      <c r="W35" s="157" t="str">
        <f t="shared" si="7"/>
        <v/>
      </c>
      <c r="X35" s="500"/>
      <c r="Y35" s="501"/>
      <c r="Z35" s="239"/>
      <c r="AA35" s="239"/>
      <c r="AB35" s="239"/>
      <c r="AC35" s="239"/>
      <c r="AH35" t="s">
        <v>296</v>
      </c>
      <c r="AR35" t="s">
        <v>182</v>
      </c>
      <c r="AX35" t="s">
        <v>296</v>
      </c>
      <c r="AZ35" t="s">
        <v>210</v>
      </c>
      <c r="BF35" t="s">
        <v>313</v>
      </c>
    </row>
    <row r="36" spans="5:58" ht="20.100000000000001" customHeight="1">
      <c r="E36" s="88" t="s">
        <v>51</v>
      </c>
      <c r="F36" s="317" t="s">
        <v>651</v>
      </c>
      <c r="H36" s="239"/>
      <c r="I36" s="239"/>
      <c r="J36" s="239"/>
      <c r="K36" s="110"/>
      <c r="L36" s="163" t="str">
        <f t="shared" si="8"/>
        <v/>
      </c>
      <c r="M36" s="179" t="str">
        <f>+IFERROR(IF(COUNT(L36),ROUND(L36/'Shareholding Pattern'!$L$78*100,2),""),"")</f>
        <v/>
      </c>
      <c r="N36" s="254"/>
      <c r="O36" s="110"/>
      <c r="P36" s="163" t="str">
        <f t="shared" si="9"/>
        <v/>
      </c>
      <c r="Q36" s="153" t="str">
        <f>+IFERROR(IF(COUNT(P36),ROUND(P36/'Shareholding Pattern'!$P$79*100,2),""),"")</f>
        <v/>
      </c>
      <c r="R36" s="239"/>
      <c r="S36" s="239"/>
      <c r="T36" s="163" t="str">
        <f t="shared" si="10"/>
        <v/>
      </c>
      <c r="U36" s="180" t="str">
        <f>+IFERROR(IF(COUNT(L36,T36),ROUND(SUM(L36,T36)/SUM('Shareholding Pattern'!$L$78,'Shareholding Pattern'!$T$78)*100,2),""),"")</f>
        <v/>
      </c>
      <c r="V36" s="110"/>
      <c r="W36" s="157" t="str">
        <f t="shared" si="7"/>
        <v/>
      </c>
      <c r="X36" s="500"/>
      <c r="Y36" s="501"/>
      <c r="Z36" s="239"/>
      <c r="AA36" s="239"/>
      <c r="AB36" s="239"/>
      <c r="AC36" s="239"/>
      <c r="AH36" t="s">
        <v>825</v>
      </c>
      <c r="AR36" t="s">
        <v>719</v>
      </c>
      <c r="AX36" t="s">
        <v>825</v>
      </c>
      <c r="AZ36" t="s">
        <v>746</v>
      </c>
      <c r="BF36" t="s">
        <v>745</v>
      </c>
    </row>
    <row r="37" spans="5:58" ht="20.100000000000001" customHeight="1">
      <c r="E37" s="88" t="s">
        <v>53</v>
      </c>
      <c r="F37" s="318" t="s">
        <v>652</v>
      </c>
      <c r="H37" s="239"/>
      <c r="I37" s="239"/>
      <c r="J37" s="239"/>
      <c r="K37" s="110"/>
      <c r="L37" s="163" t="str">
        <f t="shared" si="8"/>
        <v/>
      </c>
      <c r="M37" s="179" t="str">
        <f>+IFERROR(IF(COUNT(L37),ROUND(L37/'Shareholding Pattern'!$L$78*100,2),""),"")</f>
        <v/>
      </c>
      <c r="N37" s="254"/>
      <c r="O37" s="110"/>
      <c r="P37" s="163" t="str">
        <f t="shared" si="9"/>
        <v/>
      </c>
      <c r="Q37" s="153" t="str">
        <f>+IFERROR(IF(COUNT(P37),ROUND(P37/'Shareholding Pattern'!$P$79*100,2),""),"")</f>
        <v/>
      </c>
      <c r="R37" s="239"/>
      <c r="S37" s="239"/>
      <c r="T37" s="163" t="str">
        <f t="shared" si="10"/>
        <v/>
      </c>
      <c r="U37" s="180" t="str">
        <f>+IFERROR(IF(COUNT(L37,T37),ROUND(SUM(L37,T37)/SUM('Shareholding Pattern'!$L$78,'Shareholding Pattern'!$T$78)*100,2),""),"")</f>
        <v/>
      </c>
      <c r="V37" s="110"/>
      <c r="W37" s="157" t="str">
        <f t="shared" si="7"/>
        <v/>
      </c>
      <c r="X37" s="500"/>
      <c r="Y37" s="501"/>
      <c r="Z37" s="239"/>
      <c r="AA37" s="239"/>
      <c r="AB37" s="239"/>
      <c r="AC37" s="239"/>
      <c r="AH37" t="s">
        <v>826</v>
      </c>
      <c r="AR37" t="s">
        <v>720</v>
      </c>
      <c r="AX37" t="s">
        <v>826</v>
      </c>
      <c r="AZ37" t="s">
        <v>748</v>
      </c>
      <c r="BF37" t="s">
        <v>747</v>
      </c>
    </row>
    <row r="38" spans="5:58" ht="20.100000000000001" customHeight="1">
      <c r="E38" s="312" t="s">
        <v>55</v>
      </c>
      <c r="F38" s="198" t="s">
        <v>62</v>
      </c>
      <c r="H38" s="239"/>
      <c r="I38" s="239"/>
      <c r="J38" s="239"/>
      <c r="K38" s="110"/>
      <c r="L38" s="163" t="str">
        <f t="shared" si="8"/>
        <v/>
      </c>
      <c r="M38" s="179" t="str">
        <f>+IFERROR(IF(COUNT(L38),ROUND(L38/'Shareholding Pattern'!$L$78*100,2),""),"")</f>
        <v/>
      </c>
      <c r="N38" s="254"/>
      <c r="O38" s="110"/>
      <c r="P38" s="163" t="str">
        <f t="shared" si="9"/>
        <v/>
      </c>
      <c r="Q38" s="153" t="str">
        <f>+IFERROR(IF(COUNT(P38),ROUND(P38/'Shareholding Pattern'!$P$79*100,2),""),"")</f>
        <v/>
      </c>
      <c r="R38" s="239"/>
      <c r="S38" s="239"/>
      <c r="T38" s="163" t="str">
        <f t="shared" si="10"/>
        <v/>
      </c>
      <c r="U38" s="180" t="str">
        <f>+IFERROR(IF(COUNT(L38,T38),ROUND(SUM(L38,T38)/SUM('Shareholding Pattern'!$L$78,'Shareholding Pattern'!$T$78)*100,2),""),"")</f>
        <v/>
      </c>
      <c r="V38" s="110"/>
      <c r="W38" s="157" t="str">
        <f t="shared" si="7"/>
        <v/>
      </c>
      <c r="X38" s="500"/>
      <c r="Y38" s="501"/>
      <c r="Z38" s="239"/>
      <c r="AA38" s="239"/>
      <c r="AB38" s="239"/>
      <c r="AC38" s="239"/>
      <c r="AH38" t="s">
        <v>197</v>
      </c>
      <c r="AR38" t="s">
        <v>183</v>
      </c>
      <c r="AX38" t="s">
        <v>197</v>
      </c>
      <c r="AZ38" t="s">
        <v>331</v>
      </c>
      <c r="BF38" t="s">
        <v>314</v>
      </c>
    </row>
    <row r="39" spans="5:58" ht="20.100000000000001" customHeight="1">
      <c r="E39" s="88" t="s">
        <v>669</v>
      </c>
      <c r="F39" s="319" t="s">
        <v>653</v>
      </c>
      <c r="H39" s="239"/>
      <c r="I39" s="239"/>
      <c r="J39" s="239"/>
      <c r="K39" s="110"/>
      <c r="L39" s="163" t="str">
        <f t="shared" si="8"/>
        <v/>
      </c>
      <c r="M39" s="179" t="str">
        <f>+IFERROR(IF(COUNT(L39),ROUND(L39/'Shareholding Pattern'!$L$78*100,2),""),"")</f>
        <v/>
      </c>
      <c r="N39" s="254"/>
      <c r="O39" s="110"/>
      <c r="P39" s="163" t="str">
        <f t="shared" si="9"/>
        <v/>
      </c>
      <c r="Q39" s="153" t="str">
        <f>+IFERROR(IF(COUNT(P39),ROUND(P39/'Shareholding Pattern'!$P$79*100,2),""),"")</f>
        <v/>
      </c>
      <c r="R39" s="239"/>
      <c r="S39" s="239"/>
      <c r="T39" s="163" t="str">
        <f t="shared" si="10"/>
        <v/>
      </c>
      <c r="U39" s="180" t="str">
        <f>+IFERROR(IF(COUNT(L39,T39),ROUND(SUM(L39,T39)/SUM('Shareholding Pattern'!$L$78,'Shareholding Pattern'!$T$78)*100,2),""),"")</f>
        <v/>
      </c>
      <c r="V39" s="110"/>
      <c r="W39" s="157" t="str">
        <f t="shared" si="7"/>
        <v/>
      </c>
      <c r="X39" s="500"/>
      <c r="Y39" s="501"/>
      <c r="Z39" s="239"/>
      <c r="AA39" s="239"/>
      <c r="AB39" s="239"/>
      <c r="AC39" s="239"/>
      <c r="AH39" t="s">
        <v>653</v>
      </c>
      <c r="AR39" t="s">
        <v>721</v>
      </c>
      <c r="AX39" t="s">
        <v>653</v>
      </c>
      <c r="AZ39" t="s">
        <v>751</v>
      </c>
      <c r="BF39" t="s">
        <v>749</v>
      </c>
    </row>
    <row r="40" spans="5:58" ht="20.100000000000001" customHeight="1">
      <c r="E40" s="94" t="s">
        <v>670</v>
      </c>
      <c r="F40" s="200" t="s">
        <v>33</v>
      </c>
      <c r="H40" s="239"/>
      <c r="I40" s="239"/>
      <c r="J40" s="239"/>
      <c r="K40" s="110"/>
      <c r="L40" s="163" t="str">
        <f t="shared" si="8"/>
        <v/>
      </c>
      <c r="M40" s="179" t="str">
        <f>+IFERROR(IF(COUNT(L40),ROUND(L40/'Shareholding Pattern'!$L$78*100,2),""),"")</f>
        <v/>
      </c>
      <c r="N40" s="254"/>
      <c r="O40" s="110"/>
      <c r="P40" s="163" t="str">
        <f t="shared" si="9"/>
        <v/>
      </c>
      <c r="Q40" s="153" t="str">
        <f>+IFERROR(IF(COUNT(P40),ROUND(P40/'Shareholding Pattern'!$P$79*100,2),""),"")</f>
        <v/>
      </c>
      <c r="R40" s="239"/>
      <c r="S40" s="239"/>
      <c r="T40" s="163" t="str">
        <f t="shared" si="10"/>
        <v/>
      </c>
      <c r="U40" s="180" t="str">
        <f>+IFERROR(IF(COUNT(L40,T40),ROUND(SUM(L40,T40)/SUM('Shareholding Pattern'!$L$78,'Shareholding Pattern'!$T$78)*100,2),""),"")</f>
        <v/>
      </c>
      <c r="V40" s="110"/>
      <c r="W40" s="157" t="str">
        <f t="shared" si="7"/>
        <v/>
      </c>
      <c r="X40" s="500"/>
      <c r="Y40" s="501"/>
      <c r="Z40" s="239"/>
      <c r="AA40" s="239"/>
      <c r="AB40" s="239"/>
      <c r="AC40" s="239"/>
      <c r="AH40" t="s">
        <v>297</v>
      </c>
      <c r="AR40" t="s">
        <v>722</v>
      </c>
      <c r="AX40" t="s">
        <v>297</v>
      </c>
      <c r="AZ40" t="s">
        <v>752</v>
      </c>
      <c r="BF40" t="s">
        <v>750</v>
      </c>
    </row>
    <row r="41" spans="5:58" ht="20.100000000000001" customHeight="1">
      <c r="E41" s="494" t="s">
        <v>56</v>
      </c>
      <c r="F41" s="494"/>
      <c r="G41" s="494"/>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502"/>
      <c r="Y41" s="503"/>
      <c r="Z41" s="52" t="str">
        <f>+IFERROR(IF(COUNT(Z30:Z40),ROUND(SUM(Z30:Z40),0),""),"")</f>
        <v/>
      </c>
      <c r="AA41" s="52" t="str">
        <f t="shared" ref="AA41:AC41" si="12">+IFERROR(IF(COUNT(AA30:AA40),ROUND(SUM(AA30:AA40),0),""),"")</f>
        <v/>
      </c>
      <c r="AB41" s="52" t="str">
        <f t="shared" si="12"/>
        <v/>
      </c>
      <c r="AC41" s="52" t="str">
        <f t="shared" si="12"/>
        <v/>
      </c>
      <c r="AR41" t="s">
        <v>804</v>
      </c>
    </row>
    <row r="42" spans="5:58" ht="20.100000000000001" customHeight="1">
      <c r="E42" s="86" t="s">
        <v>36</v>
      </c>
      <c r="F42" s="491" t="s">
        <v>655</v>
      </c>
      <c r="G42" s="492"/>
      <c r="H42" s="492"/>
      <c r="I42" s="492"/>
      <c r="J42" s="492"/>
      <c r="K42" s="492"/>
      <c r="L42" s="492"/>
      <c r="M42" s="492"/>
      <c r="N42" s="492"/>
      <c r="O42" s="492"/>
      <c r="P42" s="492"/>
      <c r="Q42" s="492"/>
      <c r="R42" s="492"/>
      <c r="S42" s="492"/>
      <c r="T42" s="492"/>
      <c r="U42" s="492"/>
      <c r="V42" s="492"/>
      <c r="W42" s="492"/>
      <c r="X42" s="492"/>
      <c r="Y42" s="492"/>
      <c r="Z42" s="492"/>
      <c r="AA42" s="492"/>
      <c r="AB42" s="492"/>
      <c r="AC42" s="493"/>
    </row>
    <row r="43" spans="5:58" ht="20.100000000000001" customHeight="1">
      <c r="E43" s="88" t="s">
        <v>26</v>
      </c>
      <c r="F43" s="320" t="s">
        <v>656</v>
      </c>
      <c r="H43" s="239"/>
      <c r="I43" s="239"/>
      <c r="J43" s="239"/>
      <c r="K43" s="110"/>
      <c r="L43" s="163" t="str">
        <f t="shared" si="8"/>
        <v/>
      </c>
      <c r="M43" s="179" t="str">
        <f>+IFERROR(IF(COUNT(L43),ROUND(L43/'Shareholding Pattern'!$L$78*100,2),""),"")</f>
        <v/>
      </c>
      <c r="N43" s="254"/>
      <c r="O43" s="110"/>
      <c r="P43" s="163" t="str">
        <f t="shared" si="9"/>
        <v/>
      </c>
      <c r="Q43" s="153" t="str">
        <f>+IFERROR(IF(COUNT(P43),ROUND(P43/'Shareholding Pattern'!$P$79*100,2),""),"")</f>
        <v/>
      </c>
      <c r="R43" s="239"/>
      <c r="S43" s="239"/>
      <c r="T43" s="163" t="str">
        <f>+IFERROR(IF(COUNT(R43,S43),ROUND(SUM(R43,S43),0),""),"")</f>
        <v/>
      </c>
      <c r="U43" s="180" t="str">
        <f>+IFERROR(IF(COUNT(L43,T43),ROUND(SUM(L43,T43)/SUM('Shareholding Pattern'!$L$78,'Shareholding Pattern'!$T$78)*100,2),""),"")</f>
        <v/>
      </c>
      <c r="V43" s="110"/>
      <c r="W43" s="157" t="str">
        <f t="shared" si="7"/>
        <v/>
      </c>
      <c r="X43" s="498"/>
      <c r="Y43" s="499"/>
      <c r="Z43" s="239"/>
      <c r="AA43" s="239"/>
      <c r="AB43" s="239"/>
      <c r="AC43" s="239"/>
      <c r="AH43" t="s">
        <v>656</v>
      </c>
      <c r="AR43" t="s">
        <v>723</v>
      </c>
      <c r="AX43" t="s">
        <v>656</v>
      </c>
      <c r="AZ43" t="s">
        <v>754</v>
      </c>
      <c r="BF43" t="s">
        <v>753</v>
      </c>
    </row>
    <row r="44" spans="5:58" ht="20.100000000000001" customHeight="1">
      <c r="E44" s="88" t="s">
        <v>28</v>
      </c>
      <c r="F44" s="198" t="s">
        <v>49</v>
      </c>
      <c r="H44" s="239"/>
      <c r="I44" s="239"/>
      <c r="J44" s="239"/>
      <c r="K44" s="110"/>
      <c r="L44" s="163" t="str">
        <f t="shared" si="8"/>
        <v/>
      </c>
      <c r="M44" s="179" t="str">
        <f>+IFERROR(IF(COUNT(L44),ROUND(L44/'Shareholding Pattern'!$L$78*100,2),""),"")</f>
        <v/>
      </c>
      <c r="N44" s="254"/>
      <c r="O44" s="110"/>
      <c r="P44" s="163" t="str">
        <f t="shared" si="9"/>
        <v/>
      </c>
      <c r="Q44" s="153" t="str">
        <f>+IFERROR(IF(COUNT(P44),ROUND(P44/'Shareholding Pattern'!$P$79*100,2),""),"")</f>
        <v/>
      </c>
      <c r="R44" s="239"/>
      <c r="S44" s="239"/>
      <c r="T44" s="163" t="str">
        <f t="shared" ref="T44:T47" si="13">+IFERROR(IF(COUNT(R44,S44),ROUND(SUM(R44,S44),0),""),"")</f>
        <v/>
      </c>
      <c r="U44" s="180" t="str">
        <f>+IFERROR(IF(COUNT(L44,T44),ROUND(SUM(L44,T44)/SUM('Shareholding Pattern'!$L$78,'Shareholding Pattern'!$T$78)*100,2),""),"")</f>
        <v/>
      </c>
      <c r="V44" s="110"/>
      <c r="W44" s="157" t="str">
        <f t="shared" si="7"/>
        <v/>
      </c>
      <c r="X44" s="500"/>
      <c r="Y44" s="501"/>
      <c r="Z44" s="239"/>
      <c r="AA44" s="239"/>
      <c r="AB44" s="239"/>
      <c r="AC44" s="239"/>
      <c r="AH44" t="s">
        <v>292</v>
      </c>
      <c r="AR44" t="s">
        <v>180</v>
      </c>
      <c r="AX44" t="s">
        <v>292</v>
      </c>
      <c r="AZ44" t="s">
        <v>208</v>
      </c>
      <c r="BF44" t="s">
        <v>311</v>
      </c>
    </row>
    <row r="45" spans="5:58" ht="20.100000000000001" customHeight="1">
      <c r="E45" s="88" t="s">
        <v>30</v>
      </c>
      <c r="F45" s="321" t="s">
        <v>652</v>
      </c>
      <c r="H45" s="239"/>
      <c r="I45" s="239"/>
      <c r="J45" s="239"/>
      <c r="K45" s="110"/>
      <c r="L45" s="163" t="str">
        <f t="shared" si="8"/>
        <v/>
      </c>
      <c r="M45" s="179" t="str">
        <f>+IFERROR(IF(COUNT(L45),ROUND(L45/'Shareholding Pattern'!$L$78*100,2),""),"")</f>
        <v/>
      </c>
      <c r="N45" s="254"/>
      <c r="O45" s="110"/>
      <c r="P45" s="163" t="str">
        <f t="shared" si="9"/>
        <v/>
      </c>
      <c r="Q45" s="153" t="str">
        <f>+IFERROR(IF(COUNT(P45),ROUND(P45/'Shareholding Pattern'!$P$79*100,2),""),"")</f>
        <v/>
      </c>
      <c r="R45" s="239"/>
      <c r="S45" s="239"/>
      <c r="T45" s="163" t="str">
        <f t="shared" si="13"/>
        <v/>
      </c>
      <c r="U45" s="180" t="str">
        <f>+IFERROR(IF(COUNT(L45,T45),ROUND(SUM(L45,T45)/SUM('Shareholding Pattern'!$L$78,'Shareholding Pattern'!$T$78)*100,2),""),"")</f>
        <v/>
      </c>
      <c r="V45" s="110"/>
      <c r="W45" s="157" t="str">
        <f t="shared" si="7"/>
        <v/>
      </c>
      <c r="X45" s="500"/>
      <c r="Y45" s="501"/>
      <c r="Z45" s="239"/>
      <c r="AA45" s="239"/>
      <c r="AB45" s="239"/>
      <c r="AC45" s="239"/>
      <c r="AH45" t="s">
        <v>690</v>
      </c>
      <c r="AR45" t="s">
        <v>724</v>
      </c>
      <c r="AX45" t="s">
        <v>690</v>
      </c>
      <c r="AZ45" t="s">
        <v>756</v>
      </c>
      <c r="BF45" t="s">
        <v>755</v>
      </c>
    </row>
    <row r="46" spans="5:58" ht="20.100000000000001" customHeight="1">
      <c r="E46" s="88" t="s">
        <v>32</v>
      </c>
      <c r="F46" s="198" t="s">
        <v>647</v>
      </c>
      <c r="H46" s="239"/>
      <c r="I46" s="239"/>
      <c r="J46" s="239"/>
      <c r="K46" s="110"/>
      <c r="L46" s="163" t="str">
        <f t="shared" si="8"/>
        <v/>
      </c>
      <c r="M46" s="179" t="str">
        <f>+IFERROR(IF(COUNT(L46),ROUND(L46/'Shareholding Pattern'!$L$78*100,2),""),"")</f>
        <v/>
      </c>
      <c r="N46" s="254"/>
      <c r="O46" s="110"/>
      <c r="P46" s="163" t="str">
        <f t="shared" si="9"/>
        <v/>
      </c>
      <c r="Q46" s="153" t="str">
        <f>+IFERROR(IF(COUNT(P46),ROUND(P46/'Shareholding Pattern'!$P$79*100,2),""),"")</f>
        <v/>
      </c>
      <c r="R46" s="239"/>
      <c r="S46" s="239"/>
      <c r="T46" s="163" t="str">
        <f t="shared" si="13"/>
        <v/>
      </c>
      <c r="U46" s="180" t="str">
        <f>+IFERROR(IF(COUNT(L46,T46),ROUND(SUM(L46,T46)/SUM('Shareholding Pattern'!$L$78,'Shareholding Pattern'!$T$78)*100,2),""),"")</f>
        <v/>
      </c>
      <c r="V46" s="110"/>
      <c r="W46" s="157" t="str">
        <f t="shared" si="7"/>
        <v/>
      </c>
      <c r="X46" s="500"/>
      <c r="Y46" s="501"/>
      <c r="Z46" s="239"/>
      <c r="AA46" s="239"/>
      <c r="AB46" s="239"/>
      <c r="AC46" s="239"/>
      <c r="AH46" t="s">
        <v>293</v>
      </c>
      <c r="AR46" t="s">
        <v>725</v>
      </c>
      <c r="AX46" t="s">
        <v>293</v>
      </c>
      <c r="AZ46" t="s">
        <v>758</v>
      </c>
      <c r="BF46" t="s">
        <v>757</v>
      </c>
    </row>
    <row r="47" spans="5:58" ht="20.100000000000001" customHeight="1">
      <c r="E47" s="88" t="s">
        <v>42</v>
      </c>
      <c r="F47" s="322" t="s">
        <v>657</v>
      </c>
      <c r="H47" s="239"/>
      <c r="I47" s="239"/>
      <c r="J47" s="239"/>
      <c r="K47" s="110"/>
      <c r="L47" s="163" t="str">
        <f t="shared" si="8"/>
        <v/>
      </c>
      <c r="M47" s="179" t="str">
        <f>+IFERROR(IF(COUNT(L47),ROUND(L47/'Shareholding Pattern'!$L$78*100,2),""),"")</f>
        <v/>
      </c>
      <c r="N47" s="254"/>
      <c r="O47" s="110"/>
      <c r="P47" s="163" t="str">
        <f t="shared" si="9"/>
        <v/>
      </c>
      <c r="Q47" s="153" t="str">
        <f>+IFERROR(IF(COUNT(P47),ROUND(P47/'Shareholding Pattern'!$P$79*100,2),""),"")</f>
        <v/>
      </c>
      <c r="R47" s="239"/>
      <c r="S47" s="239"/>
      <c r="T47" s="163" t="str">
        <f t="shared" si="13"/>
        <v/>
      </c>
      <c r="U47" s="180" t="str">
        <f>+IFERROR(IF(COUNT(L47,T47),ROUND(SUM(L47,T47)/SUM('Shareholding Pattern'!$L$78,'Shareholding Pattern'!$T$78)*100,2),""),"")</f>
        <v/>
      </c>
      <c r="V47" s="110"/>
      <c r="W47" s="157" t="str">
        <f t="shared" si="7"/>
        <v/>
      </c>
      <c r="X47" s="500"/>
      <c r="Y47" s="501"/>
      <c r="Z47" s="239"/>
      <c r="AA47" s="239"/>
      <c r="AB47" s="239"/>
      <c r="AC47" s="239"/>
      <c r="AH47" t="s">
        <v>693</v>
      </c>
      <c r="AR47" t="s">
        <v>726</v>
      </c>
      <c r="AX47" t="s">
        <v>693</v>
      </c>
      <c r="AZ47" t="s">
        <v>760</v>
      </c>
      <c r="BF47" t="s">
        <v>759</v>
      </c>
    </row>
    <row r="48" spans="5:58" ht="30">
      <c r="E48" s="313" t="s">
        <v>50</v>
      </c>
      <c r="F48" s="199" t="s">
        <v>64</v>
      </c>
      <c r="H48" s="239"/>
      <c r="I48" s="239"/>
      <c r="J48" s="239"/>
      <c r="K48" s="110"/>
      <c r="L48" s="163" t="str">
        <f t="shared" si="8"/>
        <v/>
      </c>
      <c r="M48" s="179" t="str">
        <f>+IFERROR(IF(COUNT(L48),ROUND(L48/'Shareholding Pattern'!$L$78*100,2),""),"")</f>
        <v/>
      </c>
      <c r="N48" s="254"/>
      <c r="O48" s="110"/>
      <c r="P48" s="163" t="str">
        <f t="shared" si="9"/>
        <v/>
      </c>
      <c r="Q48" s="153" t="str">
        <f>+IFERROR(IF(COUNT(P48),ROUND(P48/'Shareholding Pattern'!$P$79*100,2),""),"")</f>
        <v/>
      </c>
      <c r="R48" s="239"/>
      <c r="S48" s="239"/>
      <c r="T48" s="163" t="str">
        <f t="shared" si="10"/>
        <v/>
      </c>
      <c r="U48" s="180" t="str">
        <f>+IFERROR(IF(COUNT(L48,T48),ROUND(SUM(L48,T48)/SUM('Shareholding Pattern'!$L$78,'Shareholding Pattern'!$T$78)*100,2),""),"")</f>
        <v/>
      </c>
      <c r="V48" s="110"/>
      <c r="W48" s="157" t="str">
        <f t="shared" si="7"/>
        <v/>
      </c>
      <c r="X48" s="500"/>
      <c r="Y48" s="501"/>
      <c r="Z48" s="239"/>
      <c r="AA48" s="239"/>
      <c r="AB48" s="239"/>
      <c r="AC48" s="239"/>
      <c r="AH48" t="s">
        <v>797</v>
      </c>
      <c r="AR48" t="s">
        <v>184</v>
      </c>
      <c r="AX48" t="s">
        <v>797</v>
      </c>
      <c r="AZ48" t="s">
        <v>762</v>
      </c>
      <c r="BF48" t="s">
        <v>761</v>
      </c>
    </row>
    <row r="49" spans="5:58" ht="20.100000000000001" customHeight="1">
      <c r="E49" s="94" t="s">
        <v>51</v>
      </c>
      <c r="F49" s="323" t="s">
        <v>33</v>
      </c>
      <c r="H49" s="239"/>
      <c r="I49" s="239"/>
      <c r="J49" s="239"/>
      <c r="K49" s="110"/>
      <c r="L49" s="163" t="str">
        <f>+IFERROR(IF(COUNT(I49:K49),ROUND(SUM(I49:K49),0),""),"")</f>
        <v/>
      </c>
      <c r="M49" s="179" t="str">
        <f>+IFERROR(IF(COUNT(L49),ROUND(L49/'Shareholding Pattern'!$L$78*100,2),""),"")</f>
        <v/>
      </c>
      <c r="N49" s="254"/>
      <c r="O49" s="110"/>
      <c r="P49" s="163" t="str">
        <f>+IFERROR(IF(COUNT(N49:O49),ROUND(SUM(N49:O49),0),""),"")</f>
        <v/>
      </c>
      <c r="Q49" s="153" t="str">
        <f>+IFERROR(IF(COUNT(P49),ROUND(P49/'Shareholding Pattern'!$P$79*100,2),""),"")</f>
        <v/>
      </c>
      <c r="R49" s="239"/>
      <c r="S49" s="239"/>
      <c r="T49" s="163" t="str">
        <f>+IFERROR(IF(COUNT(R49:S49),ROUND(SUM(R49:S49),0),""),"")</f>
        <v/>
      </c>
      <c r="U49" s="180" t="str">
        <f>+IFERROR(IF(COUNT(L49,T49),ROUND(SUM(L49,T49)/SUM('Shareholding Pattern'!$L$78,'Shareholding Pattern'!$T$78)*100,2),""),"")</f>
        <v/>
      </c>
      <c r="V49" s="110"/>
      <c r="W49" s="157" t="str">
        <f>+IFERROR(IF(COUNT(V49),ROUND(SUM(V49)/SUM(L49)*100,2),""),0)</f>
        <v/>
      </c>
      <c r="X49" s="500"/>
      <c r="Y49" s="501"/>
      <c r="Z49" s="239"/>
      <c r="AA49" s="239"/>
      <c r="AB49" s="239"/>
      <c r="AC49" s="239"/>
      <c r="AH49" t="s">
        <v>827</v>
      </c>
      <c r="AR49" t="s">
        <v>727</v>
      </c>
      <c r="AX49" t="s">
        <v>827</v>
      </c>
      <c r="AZ49" t="s">
        <v>764</v>
      </c>
      <c r="BF49" t="s">
        <v>763</v>
      </c>
    </row>
    <row r="50" spans="5:58" ht="20.100000000000001" customHeight="1">
      <c r="E50" s="494" t="s">
        <v>60</v>
      </c>
      <c r="F50" s="494"/>
      <c r="G50" s="494"/>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502"/>
      <c r="Y50" s="503"/>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837</v>
      </c>
    </row>
    <row r="51" spans="5:58" ht="20.100000000000001" customHeight="1">
      <c r="E51" s="86" t="s">
        <v>671</v>
      </c>
      <c r="F51" s="491" t="s">
        <v>658</v>
      </c>
      <c r="G51" s="492"/>
      <c r="H51" s="492"/>
      <c r="I51" s="492"/>
      <c r="J51" s="492"/>
      <c r="K51" s="492"/>
      <c r="L51" s="492"/>
      <c r="M51" s="492"/>
      <c r="N51" s="492"/>
      <c r="O51" s="492"/>
      <c r="P51" s="492"/>
      <c r="Q51" s="492"/>
      <c r="R51" s="492"/>
      <c r="S51" s="492"/>
      <c r="T51" s="492"/>
      <c r="U51" s="492"/>
      <c r="V51" s="492"/>
      <c r="W51" s="492"/>
      <c r="X51" s="492"/>
      <c r="Y51" s="492"/>
      <c r="Z51" s="492"/>
      <c r="AA51" s="492"/>
      <c r="AB51" s="492"/>
      <c r="AC51" s="493"/>
    </row>
    <row r="52" spans="5:58" ht="20.100000000000001" customHeight="1">
      <c r="E52" s="314" t="s">
        <v>26</v>
      </c>
      <c r="F52" s="337" t="s">
        <v>648</v>
      </c>
      <c r="G52" s="331"/>
      <c r="H52" s="330"/>
      <c r="I52" s="239"/>
      <c r="J52" s="239"/>
      <c r="K52" s="239"/>
      <c r="L52" s="183" t="str">
        <f>+IFERROR(IF(COUNT(I52:K52),ROUND(SUM(I52:K52),0),""),"")</f>
        <v/>
      </c>
      <c r="M52" s="338" t="str">
        <f>+IFERROR(IF(COUNT(L52),ROUND(L52/'Shareholding Pattern'!$L$78*100,2),""),"")</f>
        <v/>
      </c>
      <c r="N52" s="239"/>
      <c r="O52" s="239"/>
      <c r="P52" s="163" t="str">
        <f t="shared" ref="P52" si="24">+IFERROR(IF(COUNT(N52:O52),ROUND(SUM(N52:O52),0),""),"")</f>
        <v/>
      </c>
      <c r="Q52" s="89" t="str">
        <f>+IFERROR(IF(COUNT(P52),ROUND(P52/'Shareholding Pattern'!$P$79*100,2),""),"")</f>
        <v/>
      </c>
      <c r="R52" s="239"/>
      <c r="S52" s="239"/>
      <c r="T52" s="163" t="str">
        <f t="shared" ref="T52" si="25">+IFERROR(IF(COUNT(R52:S52),ROUND(SUM(R52:S52),0),""),"")</f>
        <v/>
      </c>
      <c r="U52" s="180" t="str">
        <f>+IFERROR(IF(COUNT(L52,T52),ROUND(SUM(L52,T52)/SUM('Shareholding Pattern'!$L$78,'Shareholding Pattern'!$T$78)*100,2),""),"")</f>
        <v/>
      </c>
      <c r="V52" s="239"/>
      <c r="W52" s="157" t="str">
        <f>+IFERROR(IF(COUNT(V52),ROUND(SUM(V52)/SUM(L52)*100,2),""),0)</f>
        <v/>
      </c>
      <c r="X52" s="498"/>
      <c r="Y52" s="499"/>
      <c r="Z52" s="239"/>
      <c r="AA52" s="239"/>
      <c r="AB52" s="239"/>
      <c r="AC52" s="239"/>
      <c r="AH52" t="s">
        <v>194</v>
      </c>
      <c r="AR52" t="s">
        <v>728</v>
      </c>
      <c r="AX52" t="s">
        <v>194</v>
      </c>
      <c r="AZ52" t="s">
        <v>766</v>
      </c>
      <c r="BF52" t="s">
        <v>765</v>
      </c>
    </row>
    <row r="53" spans="5:58" ht="20.100000000000001" customHeight="1">
      <c r="E53" s="315" t="s">
        <v>28</v>
      </c>
      <c r="F53" s="324" t="s">
        <v>659</v>
      </c>
      <c r="G53" s="310"/>
      <c r="H53" s="239"/>
      <c r="I53" s="239"/>
      <c r="J53" s="239"/>
      <c r="K53" s="239"/>
      <c r="L53" s="183" t="str">
        <f t="shared" ref="L53:L54" si="26">+IFERROR(IF(COUNT(I53:K53),ROUND(SUM(I53:K53),0),""),"")</f>
        <v/>
      </c>
      <c r="M53" s="338" t="str">
        <f>+IFERROR(IF(COUNT(L53),ROUND(L53/'Shareholding Pattern'!$L$78*100,2),""),"")</f>
        <v/>
      </c>
      <c r="N53" s="239"/>
      <c r="O53" s="239"/>
      <c r="P53" s="163" t="str">
        <f t="shared" ref="P53:P54" si="27">+IFERROR(IF(COUNT(N53:O53),ROUND(SUM(N53:O53),0),""),"")</f>
        <v/>
      </c>
      <c r="Q53" s="89" t="str">
        <f>+IFERROR(IF(COUNT(P53),ROUND(P53/'Shareholding Pattern'!$P$79*100,2),""),"")</f>
        <v/>
      </c>
      <c r="R53" s="239"/>
      <c r="S53" s="239"/>
      <c r="T53" s="163" t="str">
        <f t="shared" ref="T53:T54" si="28">+IFERROR(IF(COUNT(R53:S53),ROUND(SUM(R53:S53),0),""),"")</f>
        <v/>
      </c>
      <c r="U53" s="180" t="str">
        <f>+IFERROR(IF(COUNT(L53,T53),ROUND(SUM(L53,T53)/SUM('Shareholding Pattern'!$L$78,'Shareholding Pattern'!$T$78)*100,2),""),"")</f>
        <v/>
      </c>
      <c r="V53" s="239"/>
      <c r="W53" s="157" t="str">
        <f t="shared" ref="W53:W54" si="29">+IFERROR(IF(COUNT(V53),ROUND(SUM(V53)/SUM(L53)*100,2),""),0)</f>
        <v/>
      </c>
      <c r="X53" s="500"/>
      <c r="Y53" s="501"/>
      <c r="Z53" s="239"/>
      <c r="AA53" s="239"/>
      <c r="AB53" s="239"/>
      <c r="AC53" s="239"/>
      <c r="AH53" t="s">
        <v>828</v>
      </c>
      <c r="AR53" t="s">
        <v>729</v>
      </c>
      <c r="AX53" t="s">
        <v>828</v>
      </c>
      <c r="AZ53" t="s">
        <v>768</v>
      </c>
      <c r="BF53" t="s">
        <v>767</v>
      </c>
    </row>
    <row r="54" spans="5:58" ht="30">
      <c r="E54" s="316" t="s">
        <v>30</v>
      </c>
      <c r="F54" s="325" t="s">
        <v>660</v>
      </c>
      <c r="H54" s="239"/>
      <c r="I54" s="239"/>
      <c r="J54" s="239"/>
      <c r="K54" s="239"/>
      <c r="L54" s="339" t="str">
        <f t="shared" si="26"/>
        <v/>
      </c>
      <c r="M54" s="340" t="str">
        <f>+IFERROR(IF(COUNT(L54),ROUND(L54/'Shareholding Pattern'!$L$78*100,2),""),"")</f>
        <v/>
      </c>
      <c r="N54" s="239"/>
      <c r="O54" s="239"/>
      <c r="P54" s="326" t="str">
        <f t="shared" si="27"/>
        <v/>
      </c>
      <c r="Q54" s="341" t="str">
        <f>+IFERROR(IF(COUNT(P54),ROUND(P54/'Shareholding Pattern'!$P$79*100,2),""),"")</f>
        <v/>
      </c>
      <c r="R54" s="239"/>
      <c r="S54" s="239"/>
      <c r="T54" s="326" t="str">
        <f t="shared" si="28"/>
        <v/>
      </c>
      <c r="U54" s="327" t="str">
        <f>+IFERROR(IF(COUNT(L54,T54),ROUND(SUM(L54,T54)/SUM('Shareholding Pattern'!$L$78,'Shareholding Pattern'!$T$78)*100,2),""),"")</f>
        <v/>
      </c>
      <c r="V54" s="239"/>
      <c r="W54" s="328" t="str">
        <f t="shared" si="29"/>
        <v/>
      </c>
      <c r="X54" s="500"/>
      <c r="Y54" s="501"/>
      <c r="Z54" s="239"/>
      <c r="AA54" s="239"/>
      <c r="AB54" s="239"/>
      <c r="AC54" s="239"/>
      <c r="AH54" t="s">
        <v>829</v>
      </c>
      <c r="AR54" t="s">
        <v>730</v>
      </c>
      <c r="AX54" t="s">
        <v>829</v>
      </c>
      <c r="AZ54" t="s">
        <v>770</v>
      </c>
      <c r="BF54" t="s">
        <v>769</v>
      </c>
    </row>
    <row r="55" spans="5:58" ht="20.100000000000001" customHeight="1">
      <c r="E55" s="494" t="s">
        <v>65</v>
      </c>
      <c r="F55" s="494"/>
      <c r="G55" s="494"/>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500"/>
      <c r="Y55" s="501"/>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672</v>
      </c>
      <c r="F56" s="196" t="s">
        <v>61</v>
      </c>
      <c r="G56" s="138"/>
      <c r="H56" s="283"/>
      <c r="I56" s="283"/>
      <c r="J56" s="283"/>
      <c r="K56" s="138"/>
      <c r="L56" s="138"/>
      <c r="M56" s="139"/>
      <c r="N56" s="140"/>
      <c r="O56" s="140"/>
      <c r="P56" s="283"/>
      <c r="Q56" s="139"/>
      <c r="R56" s="283"/>
      <c r="S56" s="283"/>
      <c r="T56" s="283"/>
      <c r="U56" s="138"/>
      <c r="V56" s="140"/>
      <c r="W56" s="141"/>
      <c r="X56" s="500"/>
      <c r="Y56" s="501"/>
      <c r="Z56" s="332"/>
      <c r="AA56" s="123"/>
      <c r="AB56" s="123"/>
      <c r="AC56" s="288"/>
    </row>
    <row r="57" spans="5:58" ht="51.75" customHeight="1">
      <c r="E57" s="313" t="s">
        <v>26</v>
      </c>
      <c r="F57" s="311" t="s">
        <v>661</v>
      </c>
      <c r="H57" s="239"/>
      <c r="I57" s="239"/>
      <c r="J57" s="239"/>
      <c r="K57" s="239"/>
      <c r="L57" s="183" t="str">
        <f>+IFERROR(IF(COUNT(I57:K57),ROUND(SUM(I57:K57),0),""),"")</f>
        <v/>
      </c>
      <c r="M57" s="338" t="str">
        <f>+IFERROR(IF(COUNT(L57),ROUND(L57/'Shareholding Pattern'!$L$78*100,2),""),"")</f>
        <v/>
      </c>
      <c r="N57" s="239"/>
      <c r="O57" s="239"/>
      <c r="P57" s="183" t="str">
        <f t="shared" ref="P57:P69" si="38">+IFERROR(IF(COUNT(N57:O57),ROUND(SUM(N57:O57),0),""),"")</f>
        <v/>
      </c>
      <c r="Q57" s="151" t="str">
        <f>+IFERROR(IF(COUNT(P57),ROUND(P57/'Shareholding Pattern'!$P$79*100,2),""),"")</f>
        <v/>
      </c>
      <c r="R57" s="239"/>
      <c r="S57" s="239"/>
      <c r="T57" s="183" t="str">
        <f>+IFERROR(IF(COUNT(R57:S57),ROUND(SUM(R57:S57),0),""),"")</f>
        <v/>
      </c>
      <c r="U57" s="180" t="str">
        <f>+IFERROR(IF(COUNT(L57,T57),ROUND(SUM(L57,T57)/SUM('Shareholding Pattern'!$L$78,'Shareholding Pattern'!$T$78)*100,2),""),"")</f>
        <v/>
      </c>
      <c r="V57" s="239"/>
      <c r="W57" s="157" t="str">
        <f t="shared" ref="W57:W71" si="39">+IFERROR(IF(COUNT(V57),ROUND(SUM(V57)/SUM(L57)*100,2),""),0)</f>
        <v/>
      </c>
      <c r="X57" s="500"/>
      <c r="Y57" s="501"/>
      <c r="Z57" s="239"/>
      <c r="AA57" s="239"/>
      <c r="AB57" s="239"/>
      <c r="AC57" s="239"/>
      <c r="AH57" t="s">
        <v>830</v>
      </c>
      <c r="AR57" t="s">
        <v>731</v>
      </c>
      <c r="AX57" t="s">
        <v>830</v>
      </c>
      <c r="AZ57" t="s">
        <v>772</v>
      </c>
      <c r="BF57" t="s">
        <v>771</v>
      </c>
    </row>
    <row r="58" spans="5:58" ht="51.75" customHeight="1">
      <c r="E58" s="313" t="s">
        <v>28</v>
      </c>
      <c r="F58" s="311" t="s">
        <v>662</v>
      </c>
      <c r="H58" s="239"/>
      <c r="I58" s="239"/>
      <c r="J58" s="239"/>
      <c r="K58" s="239"/>
      <c r="L58" s="183" t="str">
        <f t="shared" ref="L58:L69" si="40">+IFERROR(IF(COUNT(I58:K58),ROUND(SUM(I58:K58),0),""),"")</f>
        <v/>
      </c>
      <c r="M58" s="338" t="str">
        <f>+IFERROR(IF(COUNT(L58),ROUND(L58/'Shareholding Pattern'!$L$78*100,2),""),"")</f>
        <v/>
      </c>
      <c r="N58" s="239"/>
      <c r="O58" s="239"/>
      <c r="P58" s="183" t="str">
        <f t="shared" si="38"/>
        <v/>
      </c>
      <c r="Q58" s="151" t="str">
        <f>+IFERROR(IF(COUNT(P58),ROUND(P58/'Shareholding Pattern'!$P$79*100,2),""),"")</f>
        <v/>
      </c>
      <c r="R58" s="239"/>
      <c r="S58" s="239"/>
      <c r="T58" s="183" t="str">
        <f t="shared" ref="T58:T69" si="41">+IFERROR(IF(COUNT(R58:S58),ROUND(SUM(R58:S58),0),""),"")</f>
        <v/>
      </c>
      <c r="U58" s="180" t="str">
        <f>+IFERROR(IF(COUNT(L58,T58),ROUND(SUM(L58,T58)/SUM('Shareholding Pattern'!$L$78,'Shareholding Pattern'!$T$78)*100,2),""),"")</f>
        <v/>
      </c>
      <c r="V58" s="239"/>
      <c r="W58" s="157" t="str">
        <f t="shared" si="39"/>
        <v/>
      </c>
      <c r="X58" s="500"/>
      <c r="Y58" s="501"/>
      <c r="Z58" s="239"/>
      <c r="AA58" s="239"/>
      <c r="AB58" s="239"/>
      <c r="AC58" s="239"/>
      <c r="AH58" t="s">
        <v>831</v>
      </c>
      <c r="AR58" t="s">
        <v>732</v>
      </c>
      <c r="AX58" t="s">
        <v>831</v>
      </c>
      <c r="AZ58" t="s">
        <v>774</v>
      </c>
      <c r="BF58" t="s">
        <v>773</v>
      </c>
    </row>
    <row r="59" spans="5:58" ht="51.75" customHeight="1">
      <c r="E59" s="313" t="s">
        <v>30</v>
      </c>
      <c r="F59" s="311" t="s">
        <v>663</v>
      </c>
      <c r="H59" s="239"/>
      <c r="I59" s="239"/>
      <c r="J59" s="239"/>
      <c r="K59" s="239"/>
      <c r="L59" s="183" t="str">
        <f t="shared" si="40"/>
        <v/>
      </c>
      <c r="M59" s="338" t="str">
        <f>+IFERROR(IF(COUNT(L59),ROUND(L59/'Shareholding Pattern'!$L$78*100,2),""),"")</f>
        <v/>
      </c>
      <c r="N59" s="239"/>
      <c r="O59" s="239"/>
      <c r="P59" s="183" t="str">
        <f t="shared" si="38"/>
        <v/>
      </c>
      <c r="Q59" s="151" t="str">
        <f>+IFERROR(IF(COUNT(P59),ROUND(P59/'Shareholding Pattern'!$P$79*100,2),""),"")</f>
        <v/>
      </c>
      <c r="R59" s="239"/>
      <c r="S59" s="239"/>
      <c r="T59" s="183" t="str">
        <f t="shared" si="41"/>
        <v/>
      </c>
      <c r="U59" s="180" t="str">
        <f>+IFERROR(IF(COUNT(L59,T59),ROUND(SUM(L59,T59)/SUM('Shareholding Pattern'!$L$78,'Shareholding Pattern'!$T$78)*100,2),""),"")</f>
        <v/>
      </c>
      <c r="V59" s="239"/>
      <c r="W59" s="157" t="str">
        <f t="shared" si="39"/>
        <v/>
      </c>
      <c r="X59" s="500"/>
      <c r="Y59" s="501"/>
      <c r="Z59" s="239"/>
      <c r="AA59" s="239"/>
      <c r="AB59" s="239"/>
      <c r="AC59" s="239"/>
      <c r="AH59" t="s">
        <v>663</v>
      </c>
      <c r="AR59" t="s">
        <v>733</v>
      </c>
      <c r="AX59" t="s">
        <v>663</v>
      </c>
      <c r="AZ59" t="s">
        <v>776</v>
      </c>
      <c r="BF59" t="s">
        <v>775</v>
      </c>
    </row>
    <row r="60" spans="5:58" ht="51.75" customHeight="1">
      <c r="E60" s="313" t="s">
        <v>32</v>
      </c>
      <c r="F60" s="311" t="s">
        <v>664</v>
      </c>
      <c r="H60" s="239"/>
      <c r="I60" s="239"/>
      <c r="J60" s="239"/>
      <c r="K60" s="239"/>
      <c r="L60" s="183" t="str">
        <f t="shared" si="40"/>
        <v/>
      </c>
      <c r="M60" s="338" t="str">
        <f>+IFERROR(IF(COUNT(L60),ROUND(L60/'Shareholding Pattern'!$L$78*100,2),""),"")</f>
        <v/>
      </c>
      <c r="N60" s="239"/>
      <c r="O60" s="239"/>
      <c r="P60" s="183" t="str">
        <f t="shared" si="38"/>
        <v/>
      </c>
      <c r="Q60" s="151" t="str">
        <f>+IFERROR(IF(COUNT(P60),ROUND(P60/'Shareholding Pattern'!$P$79*100,2),""),"")</f>
        <v/>
      </c>
      <c r="R60" s="239"/>
      <c r="S60" s="239"/>
      <c r="T60" s="183" t="str">
        <f t="shared" si="41"/>
        <v/>
      </c>
      <c r="U60" s="180" t="str">
        <f>+IFERROR(IF(COUNT(L60,T60),ROUND(SUM(L60,T60)/SUM('Shareholding Pattern'!$L$78,'Shareholding Pattern'!$T$78)*100,2),""),"")</f>
        <v/>
      </c>
      <c r="V60" s="239"/>
      <c r="W60" s="157" t="str">
        <f t="shared" si="39"/>
        <v/>
      </c>
      <c r="X60" s="500"/>
      <c r="Y60" s="501"/>
      <c r="Z60" s="239"/>
      <c r="AA60" s="239"/>
      <c r="AB60" s="239"/>
      <c r="AC60" s="239"/>
      <c r="AH60" t="s">
        <v>832</v>
      </c>
      <c r="AR60" t="s">
        <v>734</v>
      </c>
      <c r="AX60" t="s">
        <v>832</v>
      </c>
      <c r="AZ60" t="s">
        <v>778</v>
      </c>
      <c r="BF60" t="s">
        <v>777</v>
      </c>
    </row>
    <row r="61" spans="5:58" ht="51.75" customHeight="1">
      <c r="E61" s="313" t="s">
        <v>42</v>
      </c>
      <c r="F61" s="311" t="s">
        <v>665</v>
      </c>
      <c r="H61" s="239"/>
      <c r="I61" s="239"/>
      <c r="J61" s="239"/>
      <c r="K61" s="239"/>
      <c r="L61" s="183" t="str">
        <f t="shared" si="40"/>
        <v/>
      </c>
      <c r="M61" s="338" t="str">
        <f>+IFERROR(IF(COUNT(L61),ROUND(L61/'Shareholding Pattern'!$L$78*100,2),""),"")</f>
        <v/>
      </c>
      <c r="N61" s="239"/>
      <c r="O61" s="239"/>
      <c r="P61" s="183" t="str">
        <f t="shared" si="38"/>
        <v/>
      </c>
      <c r="Q61" s="151" t="str">
        <f>+IFERROR(IF(COUNT(P61),ROUND(P61/'Shareholding Pattern'!$P$79*100,2),""),"")</f>
        <v/>
      </c>
      <c r="R61" s="239"/>
      <c r="S61" s="239"/>
      <c r="T61" s="183" t="str">
        <f t="shared" si="41"/>
        <v/>
      </c>
      <c r="U61" s="180" t="str">
        <f>+IFERROR(IF(COUNT(L61,T61),ROUND(SUM(L61,T61)/SUM('Shareholding Pattern'!$L$78,'Shareholding Pattern'!$T$78)*100,2),""),"")</f>
        <v/>
      </c>
      <c r="V61" s="239"/>
      <c r="W61" s="157" t="str">
        <f t="shared" si="39"/>
        <v/>
      </c>
      <c r="X61" s="500"/>
      <c r="Y61" s="501"/>
      <c r="Z61" s="239"/>
      <c r="AA61" s="239"/>
      <c r="AB61" s="239"/>
      <c r="AC61" s="239"/>
      <c r="AH61" t="s">
        <v>833</v>
      </c>
      <c r="AR61" t="s">
        <v>735</v>
      </c>
      <c r="AX61" t="s">
        <v>833</v>
      </c>
      <c r="AZ61" t="s">
        <v>780</v>
      </c>
      <c r="BF61" t="s">
        <v>779</v>
      </c>
    </row>
    <row r="62" spans="5:58" ht="51.75" customHeight="1">
      <c r="E62" s="313" t="s">
        <v>50</v>
      </c>
      <c r="F62" s="329" t="s">
        <v>666</v>
      </c>
      <c r="H62" s="239"/>
      <c r="I62" s="239"/>
      <c r="J62" s="239"/>
      <c r="K62" s="239"/>
      <c r="L62" s="183" t="str">
        <f t="shared" si="40"/>
        <v/>
      </c>
      <c r="M62" s="338" t="str">
        <f>+IFERROR(IF(COUNT(L62),ROUND(L62/'Shareholding Pattern'!$L$78*100,2),""),"")</f>
        <v/>
      </c>
      <c r="N62" s="239"/>
      <c r="O62" s="239"/>
      <c r="P62" s="183" t="str">
        <f t="shared" si="38"/>
        <v/>
      </c>
      <c r="Q62" s="151" t="str">
        <f>+IFERROR(IF(COUNT(P62),ROUND(P62/'Shareholding Pattern'!$P$79*100,2),""),"")</f>
        <v/>
      </c>
      <c r="R62" s="239"/>
      <c r="S62" s="239"/>
      <c r="T62" s="183" t="str">
        <f t="shared" si="41"/>
        <v/>
      </c>
      <c r="U62" s="180" t="str">
        <f>+IFERROR(IF(COUNT(L62,T62),ROUND(SUM(L62,T62)/SUM('Shareholding Pattern'!$L$78,'Shareholding Pattern'!$T$78)*100,2),""),"")</f>
        <v/>
      </c>
      <c r="V62" s="239"/>
      <c r="W62" s="157" t="str">
        <f t="shared" si="39"/>
        <v/>
      </c>
      <c r="X62" s="500"/>
      <c r="Y62" s="501"/>
      <c r="Z62" s="239"/>
      <c r="AA62" s="239"/>
      <c r="AB62" s="239"/>
      <c r="AC62" s="239"/>
      <c r="AH62" t="s">
        <v>834</v>
      </c>
      <c r="AR62" t="s">
        <v>736</v>
      </c>
      <c r="AX62" t="s">
        <v>834</v>
      </c>
      <c r="AZ62" t="s">
        <v>782</v>
      </c>
      <c r="BF62" t="s">
        <v>781</v>
      </c>
    </row>
    <row r="63" spans="5:58" ht="51.75" customHeight="1">
      <c r="E63" s="313" t="s">
        <v>51</v>
      </c>
      <c r="F63" s="311" t="s">
        <v>649</v>
      </c>
      <c r="H63" s="239">
        <v>718</v>
      </c>
      <c r="I63" s="239">
        <v>134398</v>
      </c>
      <c r="J63" s="239"/>
      <c r="K63" s="239"/>
      <c r="L63" s="183">
        <f t="shared" si="40"/>
        <v>134398</v>
      </c>
      <c r="M63" s="338">
        <f>+IFERROR(IF(COUNT(L63),ROUND(L63/'Shareholding Pattern'!$L$78*100,2),""),"")</f>
        <v>3.36</v>
      </c>
      <c r="N63" s="239">
        <v>134398</v>
      </c>
      <c r="O63" s="239"/>
      <c r="P63" s="183">
        <f t="shared" si="38"/>
        <v>134398</v>
      </c>
      <c r="Q63" s="151">
        <f>+IFERROR(IF(COUNT(P63),ROUND(P63/'Shareholding Pattern'!$P$79*100,2),""),"")</f>
        <v>3.36</v>
      </c>
      <c r="R63" s="239"/>
      <c r="S63" s="239"/>
      <c r="T63" s="183" t="str">
        <f t="shared" si="41"/>
        <v/>
      </c>
      <c r="U63" s="180">
        <f>+IFERROR(IF(COUNT(L63,T63),ROUND(SUM(L63,T63)/SUM('Shareholding Pattern'!$L$78,'Shareholding Pattern'!$T$78)*100,2),""),"")</f>
        <v>3.36</v>
      </c>
      <c r="V63" s="239"/>
      <c r="W63" s="157" t="str">
        <f t="shared" si="39"/>
        <v/>
      </c>
      <c r="X63" s="500"/>
      <c r="Y63" s="501"/>
      <c r="Z63" s="239">
        <v>23303</v>
      </c>
      <c r="AA63" s="239">
        <v>0</v>
      </c>
      <c r="AB63" s="239">
        <v>0</v>
      </c>
      <c r="AC63" s="239">
        <v>0</v>
      </c>
      <c r="AH63" t="s">
        <v>195</v>
      </c>
      <c r="AR63" t="s">
        <v>737</v>
      </c>
      <c r="AX63" t="s">
        <v>195</v>
      </c>
      <c r="AZ63" t="s">
        <v>784</v>
      </c>
      <c r="BF63" t="s">
        <v>783</v>
      </c>
    </row>
    <row r="64" spans="5:58" ht="43.5" customHeight="1">
      <c r="E64" s="313" t="s">
        <v>53</v>
      </c>
      <c r="F64" s="199" t="s">
        <v>650</v>
      </c>
      <c r="H64" s="239">
        <v>2</v>
      </c>
      <c r="I64" s="239">
        <v>912862</v>
      </c>
      <c r="J64" s="239"/>
      <c r="K64" s="239"/>
      <c r="L64" s="183">
        <f t="shared" si="40"/>
        <v>912862</v>
      </c>
      <c r="M64" s="338">
        <f>+IFERROR(IF(COUNT(L64),ROUND(L64/'Shareholding Pattern'!$L$78*100,2),""),"")</f>
        <v>22.82</v>
      </c>
      <c r="N64" s="239">
        <v>912862</v>
      </c>
      <c r="O64" s="239"/>
      <c r="P64" s="183">
        <f t="shared" si="38"/>
        <v>912862</v>
      </c>
      <c r="Q64" s="151">
        <f>+IFERROR(IF(COUNT(P64),ROUND(P64/'Shareholding Pattern'!$P$79*100,2),""),"")</f>
        <v>22.82</v>
      </c>
      <c r="R64" s="239"/>
      <c r="S64" s="239"/>
      <c r="T64" s="183" t="str">
        <f t="shared" si="41"/>
        <v/>
      </c>
      <c r="U64" s="180">
        <f>+IFERROR(IF(COUNT(L64,T64),ROUND(SUM(L64,T64)/SUM('Shareholding Pattern'!$L$78,'Shareholding Pattern'!$T$78)*100,2),""),"")</f>
        <v>22.82</v>
      </c>
      <c r="V64" s="239"/>
      <c r="W64" s="157" t="str">
        <f t="shared" si="39"/>
        <v/>
      </c>
      <c r="X64" s="500"/>
      <c r="Y64" s="501"/>
      <c r="Z64" s="239">
        <v>912862</v>
      </c>
      <c r="AA64" s="239">
        <v>0</v>
      </c>
      <c r="AB64" s="239">
        <v>0</v>
      </c>
      <c r="AC64" s="239">
        <v>0</v>
      </c>
      <c r="AH64" t="s">
        <v>196</v>
      </c>
      <c r="AR64" t="s">
        <v>738</v>
      </c>
      <c r="AX64" t="s">
        <v>196</v>
      </c>
      <c r="AZ64" t="s">
        <v>786</v>
      </c>
      <c r="BF64" t="s">
        <v>785</v>
      </c>
    </row>
    <row r="65" spans="5:58" ht="43.5" customHeight="1">
      <c r="E65" s="313" t="s">
        <v>55</v>
      </c>
      <c r="F65" s="199" t="s">
        <v>667</v>
      </c>
      <c r="H65" s="239">
        <v>2</v>
      </c>
      <c r="I65" s="239">
        <v>51</v>
      </c>
      <c r="J65" s="239"/>
      <c r="K65" s="239"/>
      <c r="L65" s="183">
        <f t="shared" si="40"/>
        <v>51</v>
      </c>
      <c r="M65" s="338">
        <f>+IFERROR(IF(COUNT(L65),ROUND(L65/'Shareholding Pattern'!$L$78*100,2),""),"")</f>
        <v>0</v>
      </c>
      <c r="N65" s="239">
        <v>51</v>
      </c>
      <c r="O65" s="239"/>
      <c r="P65" s="183">
        <f t="shared" si="38"/>
        <v>51</v>
      </c>
      <c r="Q65" s="151">
        <f>+IFERROR(IF(COUNT(P65),ROUND(P65/'Shareholding Pattern'!$P$79*100,2),""),"")</f>
        <v>0</v>
      </c>
      <c r="R65" s="239"/>
      <c r="S65" s="239"/>
      <c r="T65" s="183" t="str">
        <f t="shared" si="41"/>
        <v/>
      </c>
      <c r="U65" s="180">
        <f>+IFERROR(IF(COUNT(L65,T65),ROUND(SUM(L65,T65)/SUM('Shareholding Pattern'!$L$78,'Shareholding Pattern'!$T$78)*100,2),""),"")</f>
        <v>0</v>
      </c>
      <c r="V65" s="239"/>
      <c r="W65" s="157" t="str">
        <f t="shared" si="39"/>
        <v/>
      </c>
      <c r="X65" s="500"/>
      <c r="Y65" s="501"/>
      <c r="Z65" s="239">
        <v>51</v>
      </c>
      <c r="AA65" s="239">
        <v>0</v>
      </c>
      <c r="AB65" s="239">
        <v>0</v>
      </c>
      <c r="AC65" s="239">
        <v>0</v>
      </c>
      <c r="AH65" t="s">
        <v>667</v>
      </c>
      <c r="AR65" t="s">
        <v>739</v>
      </c>
      <c r="AX65" t="s">
        <v>667</v>
      </c>
      <c r="AZ65" t="s">
        <v>788</v>
      </c>
      <c r="BF65" t="s">
        <v>787</v>
      </c>
    </row>
    <row r="66" spans="5:58" ht="43.5" customHeight="1">
      <c r="E66" s="313" t="s">
        <v>669</v>
      </c>
      <c r="F66" s="199" t="s">
        <v>464</v>
      </c>
      <c r="H66" s="239"/>
      <c r="I66" s="239"/>
      <c r="J66" s="239"/>
      <c r="K66" s="239"/>
      <c r="L66" s="183" t="str">
        <f t="shared" si="40"/>
        <v/>
      </c>
      <c r="M66" s="338" t="str">
        <f>+IFERROR(IF(COUNT(L66),ROUND(L66/'Shareholding Pattern'!$L$78*100,2),""),"")</f>
        <v/>
      </c>
      <c r="N66" s="239"/>
      <c r="O66" s="239"/>
      <c r="P66" s="183" t="str">
        <f t="shared" si="38"/>
        <v/>
      </c>
      <c r="Q66" s="151" t="str">
        <f>+IFERROR(IF(COUNT(P66),ROUND(P66/'Shareholding Pattern'!$P$79*100,2),""),"")</f>
        <v/>
      </c>
      <c r="R66" s="239"/>
      <c r="S66" s="239"/>
      <c r="T66" s="183" t="str">
        <f t="shared" si="41"/>
        <v/>
      </c>
      <c r="U66" s="180" t="str">
        <f>+IFERROR(IF(COUNT(L66,T66),ROUND(SUM(L66,T66)/SUM('Shareholding Pattern'!$L$78,'Shareholding Pattern'!$T$78)*100,2),""),"")</f>
        <v/>
      </c>
      <c r="V66" s="239"/>
      <c r="W66" s="157" t="str">
        <f t="shared" si="39"/>
        <v/>
      </c>
      <c r="X66" s="500"/>
      <c r="Y66" s="501"/>
      <c r="Z66" s="239"/>
      <c r="AA66" s="239"/>
      <c r="AB66" s="239"/>
      <c r="AC66" s="239"/>
      <c r="AH66" t="s">
        <v>464</v>
      </c>
      <c r="AR66" t="s">
        <v>740</v>
      </c>
      <c r="AX66" t="s">
        <v>464</v>
      </c>
      <c r="AZ66" t="s">
        <v>790</v>
      </c>
      <c r="BF66" t="s">
        <v>789</v>
      </c>
    </row>
    <row r="67" spans="5:58" ht="43.5" customHeight="1">
      <c r="E67" s="313" t="s">
        <v>670</v>
      </c>
      <c r="F67" s="199" t="s">
        <v>668</v>
      </c>
      <c r="H67" s="239"/>
      <c r="I67" s="239"/>
      <c r="J67" s="239"/>
      <c r="K67" s="239"/>
      <c r="L67" s="183" t="str">
        <f t="shared" si="40"/>
        <v/>
      </c>
      <c r="M67" s="338" t="str">
        <f>+IFERROR(IF(COUNT(L67),ROUND(L67/'Shareholding Pattern'!$L$78*100,2),""),"")</f>
        <v/>
      </c>
      <c r="N67" s="239"/>
      <c r="O67" s="239"/>
      <c r="P67" s="183" t="str">
        <f t="shared" si="38"/>
        <v/>
      </c>
      <c r="Q67" s="151" t="str">
        <f>+IFERROR(IF(COUNT(P67),ROUND(P67/'Shareholding Pattern'!$P$79*100,2),""),"")</f>
        <v/>
      </c>
      <c r="R67" s="239"/>
      <c r="S67" s="239"/>
      <c r="T67" s="183" t="str">
        <f t="shared" si="41"/>
        <v/>
      </c>
      <c r="U67" s="180" t="str">
        <f>+IFERROR(IF(COUNT(L67,T67),ROUND(SUM(L67,T67)/SUM('Shareholding Pattern'!$L$78,'Shareholding Pattern'!$T$78)*100,2),""),"")</f>
        <v/>
      </c>
      <c r="V67" s="239"/>
      <c r="W67" s="157" t="str">
        <f t="shared" si="39"/>
        <v/>
      </c>
      <c r="X67" s="500"/>
      <c r="Y67" s="501"/>
      <c r="Z67" s="239"/>
      <c r="AA67" s="239"/>
      <c r="AB67" s="239"/>
      <c r="AC67" s="239"/>
      <c r="AH67" t="s">
        <v>668</v>
      </c>
      <c r="AR67" t="s">
        <v>741</v>
      </c>
      <c r="AX67" t="s">
        <v>668</v>
      </c>
      <c r="AZ67" t="s">
        <v>792</v>
      </c>
      <c r="BF67" t="s">
        <v>791</v>
      </c>
    </row>
    <row r="68" spans="5:58" ht="39" customHeight="1">
      <c r="E68" s="313" t="s">
        <v>673</v>
      </c>
      <c r="F68" s="199" t="s">
        <v>440</v>
      </c>
      <c r="H68" s="239">
        <v>5</v>
      </c>
      <c r="I68" s="239">
        <v>1635</v>
      </c>
      <c r="J68" s="239"/>
      <c r="K68" s="239"/>
      <c r="L68" s="183">
        <f t="shared" si="40"/>
        <v>1635</v>
      </c>
      <c r="M68" s="338">
        <f>+IFERROR(IF(COUNT(L68),ROUND(L68/'Shareholding Pattern'!$L$78*100,2),""),"")</f>
        <v>0.04</v>
      </c>
      <c r="N68" s="239">
        <v>1635</v>
      </c>
      <c r="O68" s="239"/>
      <c r="P68" s="183">
        <f t="shared" si="38"/>
        <v>1635</v>
      </c>
      <c r="Q68" s="151">
        <f>+IFERROR(IF(COUNT(P68),ROUND(P68/'Shareholding Pattern'!$P$79*100,2),""),"")</f>
        <v>0.04</v>
      </c>
      <c r="R68" s="239"/>
      <c r="S68" s="239"/>
      <c r="T68" s="183" t="str">
        <f t="shared" si="41"/>
        <v/>
      </c>
      <c r="U68" s="180">
        <f>+IFERROR(IF(COUNT(L68,T68),ROUND(SUM(L68,T68)/SUM('Shareholding Pattern'!$L$78,'Shareholding Pattern'!$T$78)*100,2),""),"")</f>
        <v>0.04</v>
      </c>
      <c r="V68" s="239"/>
      <c r="W68" s="157" t="str">
        <f t="shared" si="39"/>
        <v/>
      </c>
      <c r="X68" s="500"/>
      <c r="Y68" s="501"/>
      <c r="Z68" s="239">
        <v>135</v>
      </c>
      <c r="AA68" s="239">
        <v>0</v>
      </c>
      <c r="AB68" s="239">
        <v>0</v>
      </c>
      <c r="AC68" s="239">
        <v>0</v>
      </c>
      <c r="AH68" t="s">
        <v>440</v>
      </c>
      <c r="AR68" t="s">
        <v>742</v>
      </c>
      <c r="AX68" t="s">
        <v>440</v>
      </c>
      <c r="AZ68" t="s">
        <v>794</v>
      </c>
      <c r="BF68" t="s">
        <v>793</v>
      </c>
    </row>
    <row r="69" spans="5:58" ht="20.100000000000001" customHeight="1">
      <c r="E69" s="313" t="s">
        <v>674</v>
      </c>
      <c r="F69" s="200" t="s">
        <v>33</v>
      </c>
      <c r="H69" s="239">
        <v>2</v>
      </c>
      <c r="I69" s="239">
        <v>999</v>
      </c>
      <c r="J69" s="239"/>
      <c r="K69" s="239"/>
      <c r="L69" s="183">
        <f t="shared" si="40"/>
        <v>999</v>
      </c>
      <c r="M69" s="338">
        <f>+IFERROR(IF(COUNT(L69),ROUND(L69/'Shareholding Pattern'!$L$78*100,2),""),"")</f>
        <v>0.02</v>
      </c>
      <c r="N69" s="239">
        <v>999</v>
      </c>
      <c r="O69" s="239"/>
      <c r="P69" s="183">
        <f t="shared" si="38"/>
        <v>999</v>
      </c>
      <c r="Q69" s="151">
        <f>+IFERROR(IF(COUNT(P69),ROUND(P69/'Shareholding Pattern'!$P$79*100,2),""),"")</f>
        <v>0.02</v>
      </c>
      <c r="R69" s="239"/>
      <c r="S69" s="239"/>
      <c r="T69" s="183" t="str">
        <f t="shared" si="41"/>
        <v/>
      </c>
      <c r="U69" s="180">
        <f>+IFERROR(IF(COUNT(L69,T69),ROUND(SUM(L69,T69)/SUM('Shareholding Pattern'!$L$78,'Shareholding Pattern'!$T$78)*100,2),""),"")</f>
        <v>0.02</v>
      </c>
      <c r="V69" s="239"/>
      <c r="W69" s="157" t="str">
        <f t="shared" si="39"/>
        <v/>
      </c>
      <c r="X69" s="500"/>
      <c r="Y69" s="501"/>
      <c r="Z69" s="239">
        <v>999</v>
      </c>
      <c r="AA69" s="239">
        <v>0</v>
      </c>
      <c r="AB69" s="239">
        <v>0</v>
      </c>
      <c r="AC69" s="239">
        <v>0</v>
      </c>
      <c r="AH69" t="s">
        <v>799</v>
      </c>
      <c r="AR69" t="s">
        <v>185</v>
      </c>
      <c r="AX69" t="s">
        <v>799</v>
      </c>
      <c r="AZ69" t="s">
        <v>796</v>
      </c>
      <c r="BF69" t="s">
        <v>795</v>
      </c>
    </row>
    <row r="70" spans="5:58" ht="20.100000000000001" customHeight="1">
      <c r="E70" s="494" t="s">
        <v>675</v>
      </c>
      <c r="F70" s="494"/>
      <c r="G70" s="494"/>
      <c r="H70" s="52">
        <f>+IFERROR(IF(COUNT(H57:H69),ROUND(SUM(H57:H69),0),""),"")</f>
        <v>729</v>
      </c>
      <c r="I70" s="52">
        <f>+IFERROR(IF(COUNT(I57:I69),ROUND(SUM(I57:I69),0),""),"")</f>
        <v>1049945</v>
      </c>
      <c r="J70" s="52" t="str">
        <f>+IFERROR(IF(COUNT(J57:J69),ROUND(SUM(J57:J69),0),""),"")</f>
        <v/>
      </c>
      <c r="K70" s="4" t="str">
        <f>+IFERROR(IF(COUNT(K57:K69),ROUND(SUM(K57:K69),0),""),"")</f>
        <v/>
      </c>
      <c r="L70" s="164">
        <f t="shared" ref="L70:L71" si="42">+IFERROR(IF(COUNT(I70:K70),ROUND(SUM(I70:K70),0),""),"")</f>
        <v>1049945</v>
      </c>
      <c r="M70" s="148">
        <f>+IFERROR(IF(COUNT(L70),ROUND(L70/'Shareholding Pattern'!$L$78*100,2),""),"")</f>
        <v>26.25</v>
      </c>
      <c r="N70" s="119">
        <f>+IFERROR(IF(COUNT(N57:N69),ROUND(SUM(N57:N69),0),""),"")</f>
        <v>1049945</v>
      </c>
      <c r="O70" s="119" t="str">
        <f>+IFERROR(IF(COUNT(O57:O69),ROUND(SUM(O57:O69),0),""),"")</f>
        <v/>
      </c>
      <c r="P70" s="164">
        <f t="shared" ref="P70" si="43">+IFERROR(IF(COUNT(N70:O70),ROUND(SUM(N70:O70),0),""),"")</f>
        <v>1049945</v>
      </c>
      <c r="Q70" s="152">
        <f>+IFERROR(IF(COUNT(P70),ROUND(P70/'Shareholding Pattern'!$P$79*100,2),""),"")</f>
        <v>26.25</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26.25</v>
      </c>
      <c r="V70" s="119" t="str">
        <f>+IFERROR(IF(COUNT(V57:V69),ROUND(SUM(V57:V69),0),""),"")</f>
        <v/>
      </c>
      <c r="W70" s="158" t="str">
        <f t="shared" si="39"/>
        <v/>
      </c>
      <c r="X70" s="500"/>
      <c r="Y70" s="501"/>
      <c r="Z70" s="52">
        <f>+IFERROR(IF(COUNT(Z57:Z69),ROUND(SUM(Z57:Z69),0),""),"")</f>
        <v>937350</v>
      </c>
      <c r="AA70" s="52">
        <f t="shared" ref="AA70:AC70" si="45">+IFERROR(IF(COUNT(AA57:AA69),ROUND(SUM(AA57:AA69),0),""),"")</f>
        <v>0</v>
      </c>
      <c r="AB70" s="52">
        <f t="shared" si="45"/>
        <v>0</v>
      </c>
      <c r="AC70" s="52">
        <f t="shared" si="45"/>
        <v>0</v>
      </c>
      <c r="AR70" t="s">
        <v>186</v>
      </c>
    </row>
    <row r="71" spans="5:58" ht="20.100000000000001" customHeight="1">
      <c r="E71" s="495" t="s">
        <v>676</v>
      </c>
      <c r="F71" s="495"/>
      <c r="G71" s="495"/>
      <c r="H71" s="52">
        <f>+IFERROR(IF(COUNT(H41,H50,H55,H70),ROUND(SUM(H41,H50,H55,H70),0),""),"")</f>
        <v>729</v>
      </c>
      <c r="I71" s="52">
        <f t="shared" ref="I71:K71" si="46">+IFERROR(IF(COUNT(I41,I50,I55,I70),ROUND(SUM(I41,I50,I55,I70),0),""),"")</f>
        <v>1049945</v>
      </c>
      <c r="J71" s="52" t="str">
        <f t="shared" si="46"/>
        <v/>
      </c>
      <c r="K71" s="52" t="str">
        <f t="shared" si="46"/>
        <v/>
      </c>
      <c r="L71" s="164">
        <f t="shared" si="42"/>
        <v>1049945</v>
      </c>
      <c r="M71" s="148">
        <f>+IFERROR(IF(COUNT(L71),ROUND(L71/'Shareholding Pattern'!$L$78*100,2),""),"")</f>
        <v>26.25</v>
      </c>
      <c r="N71" s="52">
        <f t="shared" ref="N71" si="47">+IFERROR(IF(COUNT(N41,N50,N55,N70),ROUND(SUM(N41,N50,N55,N70),0),""),"")</f>
        <v>1049945</v>
      </c>
      <c r="O71" s="52" t="str">
        <f t="shared" ref="O71:P71" si="48">+IFERROR(IF(COUNT(O41,O50,O55,O70),ROUND(SUM(O41,O50,O55,O70),0),""),"")</f>
        <v/>
      </c>
      <c r="P71" s="52">
        <f t="shared" si="48"/>
        <v>1049945</v>
      </c>
      <c r="Q71" s="152">
        <f>+IFERROR(IF(COUNT(P71),ROUND(P71/'Shareholding Pattern'!$P$79*100,2),""),"")</f>
        <v>26.25</v>
      </c>
      <c r="R71" s="52" t="str">
        <f t="shared" ref="R71" si="49">+IFERROR(IF(COUNT(R41,R50,R55,R70),ROUND(SUM(R41,R50,R55,R70),0),""),"")</f>
        <v/>
      </c>
      <c r="S71" s="52" t="str">
        <f t="shared" ref="S71" si="50">+IFERROR(IF(COUNT(S41,S50,S55,S70),ROUND(SUM(S41,S50,S55,S70),0),""),"")</f>
        <v/>
      </c>
      <c r="T71" s="286" t="str">
        <f t="shared" ref="T71" si="51">+IFERROR(IF(COUNT(R71:S71),ROUND(SUM(R71:S71),0),""),"")</f>
        <v/>
      </c>
      <c r="U71" s="137">
        <f>+IFERROR(IF(COUNT(L71,T71),ROUND(SUM(L71,T71)/SUM('Shareholding Pattern'!$L$78,'Shareholding Pattern'!$T$78)*100,2),""),"")</f>
        <v>26.25</v>
      </c>
      <c r="V71" s="52" t="str">
        <f t="shared" ref="V71" si="52">+IFERROR(IF(COUNT(V41,V50,V55,V70),ROUND(SUM(V41,V50,V55,V70),0),""),"")</f>
        <v/>
      </c>
      <c r="W71" s="158" t="str">
        <f t="shared" si="39"/>
        <v/>
      </c>
      <c r="X71" s="502"/>
      <c r="Y71" s="503"/>
      <c r="Z71" s="52">
        <f t="shared" ref="Z71" si="53">+IFERROR(IF(COUNT(Z41,Z50,Z55,Z70),ROUND(SUM(Z41,Z50,Z55,Z70),0),""),"")</f>
        <v>937350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4"/>
      <c r="I72" s="284"/>
      <c r="J72" s="284"/>
      <c r="K72" s="203"/>
      <c r="L72" s="203"/>
      <c r="M72" s="203"/>
      <c r="N72" s="203"/>
      <c r="O72" s="203"/>
      <c r="P72" s="284"/>
      <c r="Q72" s="203"/>
      <c r="R72" s="284"/>
      <c r="S72" s="284"/>
      <c r="T72" s="284"/>
      <c r="U72" s="203"/>
      <c r="V72" s="203"/>
      <c r="W72" s="203"/>
      <c r="X72" s="203"/>
      <c r="Y72" s="203"/>
      <c r="Z72" s="334"/>
      <c r="AA72" s="334"/>
      <c r="AB72" s="334"/>
      <c r="AC72" s="291"/>
    </row>
    <row r="73" spans="5:58" ht="42" customHeight="1">
      <c r="E73" s="109"/>
      <c r="F73" s="195" t="s">
        <v>371</v>
      </c>
      <c r="M73"/>
      <c r="N73"/>
      <c r="O73"/>
      <c r="Q73"/>
      <c r="U73"/>
      <c r="V73"/>
      <c r="W73"/>
      <c r="X73"/>
      <c r="Y73"/>
      <c r="Z73" s="335"/>
      <c r="AA73" s="335"/>
      <c r="AB73" s="335"/>
      <c r="AC73" s="292"/>
    </row>
    <row r="74" spans="5:58" ht="34.5" customHeight="1">
      <c r="E74" s="96" t="s">
        <v>57</v>
      </c>
      <c r="F74" s="529" t="s">
        <v>58</v>
      </c>
      <c r="G74" s="530"/>
      <c r="H74" s="530"/>
      <c r="I74" s="530"/>
      <c r="J74" s="530"/>
      <c r="K74" s="530"/>
      <c r="L74" s="530"/>
      <c r="M74" s="530"/>
      <c r="N74" s="530"/>
      <c r="O74" s="530"/>
      <c r="P74" s="530"/>
      <c r="Q74" s="530"/>
      <c r="R74" s="530"/>
      <c r="S74" s="530"/>
      <c r="T74" s="530"/>
      <c r="U74" s="530"/>
      <c r="V74" s="530"/>
      <c r="W74" s="530"/>
      <c r="X74" s="530"/>
      <c r="Y74" s="530"/>
      <c r="Z74" s="530"/>
      <c r="AA74" s="530"/>
      <c r="AB74" s="530"/>
      <c r="AC74" s="531"/>
    </row>
    <row r="75" spans="5:58" ht="33" customHeight="1">
      <c r="E75" s="97" t="s">
        <v>70</v>
      </c>
      <c r="F75" s="202" t="s">
        <v>66</v>
      </c>
      <c r="H75" s="239"/>
      <c r="I75" s="239"/>
      <c r="J75" s="239"/>
      <c r="K75" s="239"/>
      <c r="L75" s="183" t="str">
        <f>+IFERROR(IF(COUNT(I75:K75),ROUND(SUM(I75:K75),2),""),"")</f>
        <v/>
      </c>
      <c r="M75" s="149"/>
      <c r="N75" s="239"/>
      <c r="O75" s="239"/>
      <c r="P75" s="183" t="str">
        <f>+IFERROR(IF(COUNT(N75:O75),ROUND(SUM(N75:O75),2),""),"")</f>
        <v/>
      </c>
      <c r="Q75" s="151" t="str">
        <f>+IFERROR(IF(COUNT(P75),ROUND(P75/'Shareholding Pattern'!$P$79*100,2),""),"")</f>
        <v/>
      </c>
      <c r="R75" s="239"/>
      <c r="S75" s="239"/>
      <c r="T75" s="183" t="str">
        <f>+IFERROR(IF(COUNT(R75:S75),ROUND(SUM(R75:S75),2),""),"")</f>
        <v/>
      </c>
      <c r="U75" s="132"/>
      <c r="V75" s="239"/>
      <c r="W75" s="157" t="str">
        <f t="shared" ref="W75:W79" si="57">+IFERROR(IF(COUNT(V75),ROUND(SUM(V75)/SUM(L75)*100,2),""),0)</f>
        <v/>
      </c>
      <c r="X75" s="507"/>
      <c r="Y75" s="508"/>
      <c r="Z75" s="239"/>
      <c r="AA75" s="473"/>
      <c r="AB75" s="474"/>
      <c r="AC75" s="475"/>
      <c r="AH75" t="s">
        <v>298</v>
      </c>
      <c r="AR75" t="s">
        <v>188</v>
      </c>
      <c r="AX75" t="s">
        <v>298</v>
      </c>
      <c r="AZ75" t="s">
        <v>333</v>
      </c>
      <c r="BF75" t="s">
        <v>322</v>
      </c>
    </row>
    <row r="76" spans="5:58" ht="46.5" customHeight="1">
      <c r="E76" s="97" t="s">
        <v>59</v>
      </c>
      <c r="F76" s="363" t="s">
        <v>858</v>
      </c>
      <c r="H76" s="239"/>
      <c r="I76" s="239"/>
      <c r="J76" s="239"/>
      <c r="K76" s="239"/>
      <c r="L76" s="183" t="str">
        <f>+IFERROR(IF(COUNT(I76:K76),ROUND(SUM(I76:K76),2),""),"")</f>
        <v/>
      </c>
      <c r="M76" s="185" t="str">
        <f>+IFERROR(IF(COUNT(L76),ROUND(L76/'Shareholding Pattern'!$L$78*100,2),""),"")</f>
        <v/>
      </c>
      <c r="N76" s="239"/>
      <c r="O76" s="239"/>
      <c r="P76" s="183" t="str">
        <f>+IFERROR(IF(COUNT(N76:O76),ROUND(SUM(N76:O76),2),""),"")</f>
        <v/>
      </c>
      <c r="Q76" s="151" t="str">
        <f>+IFERROR(IF(COUNT(P76),ROUND(P76/'Shareholding Pattern'!$P$79*100,2),""),"")</f>
        <v/>
      </c>
      <c r="R76" s="239"/>
      <c r="S76" s="239"/>
      <c r="T76" s="183" t="str">
        <f>+IFERROR(IF(COUNT(R76:S76),ROUND(SUM(R76:S76),2),""),"")</f>
        <v/>
      </c>
      <c r="U76" s="126" t="str">
        <f>+IFERROR(IF(COUNT(L76,T76),ROUND(SUM(L76,T76)/SUM('Shareholding Pattern'!$L$78,'Shareholding Pattern'!$T$78)*100,2),""),"")</f>
        <v/>
      </c>
      <c r="V76" s="239"/>
      <c r="W76" s="157" t="str">
        <f t="shared" si="57"/>
        <v/>
      </c>
      <c r="X76" s="509"/>
      <c r="Y76" s="510"/>
      <c r="Z76" s="239"/>
      <c r="AA76" s="473"/>
      <c r="AB76" s="474"/>
      <c r="AC76" s="475"/>
      <c r="AH76" t="s">
        <v>198</v>
      </c>
      <c r="AR76" t="s">
        <v>189</v>
      </c>
      <c r="AX76" t="s">
        <v>198</v>
      </c>
      <c r="AZ76" t="s">
        <v>835</v>
      </c>
      <c r="BF76" t="s">
        <v>836</v>
      </c>
    </row>
    <row r="77" spans="5:58" ht="31.5" customHeight="1">
      <c r="E77" s="528" t="s">
        <v>67</v>
      </c>
      <c r="F77" s="528"/>
      <c r="G77" s="528"/>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9"/>
      <c r="Y77" s="510"/>
      <c r="Z77" s="127" t="str">
        <f t="shared" si="58"/>
        <v/>
      </c>
      <c r="AA77" s="476"/>
      <c r="AB77" s="477"/>
      <c r="AC77" s="478"/>
      <c r="AR77" t="s">
        <v>190</v>
      </c>
    </row>
    <row r="78" spans="5:58" ht="26.25" customHeight="1">
      <c r="E78" s="524" t="s">
        <v>68</v>
      </c>
      <c r="F78" s="524"/>
      <c r="G78" s="524"/>
      <c r="H78" s="127">
        <f>+IFERROR(IF(COUNT(H26,H71,H76),ROUND(SUM(H26,H71,H76),0),""),"")</f>
        <v>730</v>
      </c>
      <c r="I78" s="127">
        <f>+IFERROR(IF(COUNT(I26,I71,I76),ROUND(SUM(I26,I71,I76),0),""),"")</f>
        <v>4000000</v>
      </c>
      <c r="J78" s="127" t="str">
        <f>+IFERROR(IF(COUNT(J26,J71,J76),ROUND(SUM(J26,J71,J76),0),""),"")</f>
        <v/>
      </c>
      <c r="K78" s="127" t="str">
        <f>+IFERROR(IF(COUNT(K26,K71,K76),ROUND(SUM(K26,K71,K76),0),""),"")</f>
        <v/>
      </c>
      <c r="L78" s="127">
        <f>+IFERROR(IF(COUNT(L26,L71,L76),ROUND(SUM(L26,L71,L76),0),""),"")</f>
        <v>4000000</v>
      </c>
      <c r="M78" s="150">
        <f>+IFERROR(IF(COUNT(L78),ROUND(L78/'Shareholding Pattern'!$L$78*100,2),""),0)</f>
        <v>100</v>
      </c>
      <c r="N78" s="131">
        <f>+IFERROR(IF(COUNT(N26,N71,N76),ROUND(SUM(N26,N71,N76),0),""),"")</f>
        <v>4000000</v>
      </c>
      <c r="O78" s="131" t="str">
        <f>+IFERROR(IF(COUNT(O26,O71,O76),ROUND(SUM(O26,O71,O76),0),""),"")</f>
        <v/>
      </c>
      <c r="P78" s="127">
        <f>+IFERROR(IF(COUNT(P26,P71,P76),ROUND(SUM(P26,P71,P76),0),""),"")</f>
        <v>4000000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11"/>
      <c r="Y78" s="512"/>
      <c r="Z78" s="127">
        <f>+IFERROR(IF(COUNT(Z26,Z71,Z76),ROUND(SUM(Z26,Z71,Z76),0),""),"")</f>
        <v>3887405</v>
      </c>
      <c r="AA78" s="127">
        <f t="shared" ref="AA78:AC78" si="59">+IFERROR(IF(COUNT(AA26,AA71,AA76),ROUND(SUM(AA26,AA71,AA76),0),""),"")</f>
        <v>0</v>
      </c>
      <c r="AB78" s="127">
        <f t="shared" si="59"/>
        <v>0</v>
      </c>
      <c r="AC78" s="127">
        <f t="shared" si="59"/>
        <v>0</v>
      </c>
    </row>
    <row r="79" spans="5:58" ht="22.5" customHeight="1">
      <c r="E79" s="524" t="s">
        <v>69</v>
      </c>
      <c r="F79" s="524"/>
      <c r="G79" s="524"/>
      <c r="H79" s="127">
        <f>+IFERROR(IF(COUNT(H26,H71,H77),ROUND(SUM(H26,H71,H77),0),""),"")</f>
        <v>730</v>
      </c>
      <c r="I79" s="127">
        <f>+IFERROR(IF(COUNT(I26,I71,I77),ROUND(SUM(I26,I71,I77),0),""),"")</f>
        <v>4000000</v>
      </c>
      <c r="J79" s="127" t="str">
        <f>+IFERROR(IF(COUNT(J26,J71,J77),ROUND(SUM(J26,J71,J77),0),""),"")</f>
        <v/>
      </c>
      <c r="K79" s="127" t="str">
        <f>+IFERROR(IF(COUNT(K26,K71,K77),ROUND(SUM(K26,K71,K77),0),""),"")</f>
        <v/>
      </c>
      <c r="L79" s="127">
        <f>+IFERROR(IF(COUNT(L26,L71,L77),ROUND(SUM(L26,L71,L77),0),""),"")</f>
        <v>4000000</v>
      </c>
      <c r="M79" s="235">
        <f>+IFERROR(IF(COUNT(L78),ROUND(L78/'Shareholding Pattern'!$L$78*100,2),""),"")</f>
        <v>100</v>
      </c>
      <c r="N79" s="131">
        <f>+IFERROR(IF(COUNT(N26,N71,N77),ROUND(SUM(N26,N71,N77),0),""),"")</f>
        <v>4000000</v>
      </c>
      <c r="O79" s="131" t="str">
        <f>+IFERROR(IF(COUNT(O26,O71,O77),ROUND(SUM(O26,O71,O77),0),""),"")</f>
        <v/>
      </c>
      <c r="P79" s="127">
        <f>+IFERROR(IF(COUNT(P26,P71,P77),ROUND(SUM(P26,P71,P77),0),""),"")</f>
        <v>4000000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6">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3887405</v>
      </c>
      <c r="AA79" s="127">
        <f t="shared" ref="AA79:AC79" si="60">+IFERROR(IF(COUNT(AA26,AA71,AA77),ROUND(SUM(AA26,AA71,AA77),0),""),"")</f>
        <v>0</v>
      </c>
      <c r="AB79" s="127">
        <f t="shared" si="60"/>
        <v>0</v>
      </c>
      <c r="AC79" s="127">
        <f t="shared" si="60"/>
        <v>0</v>
      </c>
      <c r="AR79" t="s">
        <v>191</v>
      </c>
    </row>
    <row r="80" spans="5:58" ht="35.1" customHeight="1">
      <c r="E80" s="514" t="s">
        <v>165</v>
      </c>
      <c r="F80" s="515"/>
      <c r="G80" s="515"/>
      <c r="H80" s="515"/>
      <c r="I80" s="515"/>
      <c r="J80" s="515"/>
      <c r="K80" s="515"/>
      <c r="L80" s="515"/>
      <c r="M80" s="516"/>
      <c r="N80" s="519"/>
      <c r="O80" s="518"/>
      <c r="P80" s="287"/>
      <c r="Q80" s="210"/>
      <c r="R80" s="285"/>
      <c r="S80" s="285"/>
      <c r="T80" s="285"/>
      <c r="U80" s="210"/>
      <c r="V80" s="210"/>
      <c r="W80" s="210"/>
      <c r="X80" s="468"/>
      <c r="Y80" s="468"/>
      <c r="Z80" s="468"/>
      <c r="AA80" s="468"/>
      <c r="AB80" s="468"/>
      <c r="AC80" s="469"/>
    </row>
    <row r="81" spans="5:29" ht="35.1" customHeight="1">
      <c r="E81" s="514" t="s">
        <v>529</v>
      </c>
      <c r="F81" s="515"/>
      <c r="G81" s="515"/>
      <c r="H81" s="515"/>
      <c r="I81" s="515"/>
      <c r="J81" s="515"/>
      <c r="K81" s="515"/>
      <c r="L81" s="515"/>
      <c r="M81" s="516"/>
      <c r="N81" s="517"/>
      <c r="O81" s="518"/>
      <c r="P81" s="287"/>
      <c r="Q81" s="210"/>
      <c r="R81" s="285"/>
      <c r="S81" s="285"/>
      <c r="T81" s="285"/>
      <c r="U81" s="210"/>
      <c r="V81" s="210"/>
      <c r="W81" s="210"/>
      <c r="X81" s="468"/>
      <c r="Y81" s="468"/>
      <c r="Z81" s="468"/>
      <c r="AA81" s="468"/>
      <c r="AB81" s="468"/>
      <c r="AC81" s="469"/>
    </row>
    <row r="82" spans="5:29" ht="35.1" customHeight="1">
      <c r="E82" s="514" t="s">
        <v>530</v>
      </c>
      <c r="F82" s="515"/>
      <c r="G82" s="515"/>
      <c r="H82" s="515"/>
      <c r="I82" s="515"/>
      <c r="J82" s="515"/>
      <c r="K82" s="515"/>
      <c r="L82" s="515"/>
      <c r="M82" s="516"/>
      <c r="N82" s="517"/>
      <c r="O82" s="518"/>
      <c r="P82" s="287"/>
      <c r="Q82" s="210"/>
      <c r="R82" s="285"/>
      <c r="S82" s="285"/>
      <c r="T82" s="285"/>
      <c r="U82" s="210"/>
      <c r="V82" s="210"/>
      <c r="W82" s="210"/>
      <c r="X82" s="468"/>
      <c r="Y82" s="468"/>
      <c r="Z82" s="468"/>
      <c r="AA82" s="468"/>
      <c r="AB82" s="468"/>
      <c r="AC82" s="469"/>
    </row>
    <row r="83" spans="5:29" ht="35.1" customHeight="1">
      <c r="E83" s="514" t="s">
        <v>531</v>
      </c>
      <c r="F83" s="515"/>
      <c r="G83" s="515"/>
      <c r="H83" s="515"/>
      <c r="I83" s="515"/>
      <c r="J83" s="515"/>
      <c r="K83" s="515"/>
      <c r="L83" s="515"/>
      <c r="M83" s="516"/>
      <c r="N83" s="519"/>
      <c r="O83" s="518"/>
      <c r="P83" s="287"/>
      <c r="Q83" s="210"/>
      <c r="R83" s="285"/>
      <c r="S83" s="285"/>
      <c r="T83" s="285"/>
      <c r="U83" s="210"/>
      <c r="V83" s="210"/>
      <c r="W83" s="210"/>
      <c r="X83" s="468"/>
      <c r="Y83" s="468"/>
      <c r="Z83" s="468"/>
      <c r="AA83" s="468"/>
      <c r="AB83" s="468"/>
      <c r="AC83" s="469"/>
    </row>
  </sheetData>
  <sheetProtection algorithmName="SHA-512" hashValue="wL7PeFfka35KRCztotZM666ajVv/ll1WLZROIPRjSj2WDbjYSWKP/bhWuAuf1ztwfiLwfFJ8jlqQ5J5chwYNmg==" saltValue="LWZpjoKqYnAh0AK7WQJ4RA==" spinCount="100000"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19"/>
  <sheetViews>
    <sheetView showGridLines="0" zoomScale="88" zoomScaleNormal="88" workbookViewId="0">
      <pane xSplit="3" ySplit="14" topLeftCell="N15" activePane="bottomRight" state="frozen"/>
      <selection activeCell="A7" sqref="A7"/>
      <selection pane="topRight" activeCell="D7" sqref="D7"/>
      <selection pane="bottomLeft" activeCell="A15" sqref="A15"/>
      <selection pane="bottomRight" activeCell="R7" sqref="R7"/>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0</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f ca="1">+IFERROR(IF(COUNT(I13:I15),ROUND(SUMIF($F$13:I15,"Category",I13:I15),0),""),"")</f>
        <v>2</v>
      </c>
      <c r="J3">
        <f ca="1">+IFERROR(IF(COUNT(J13:J15),ROUND(SUMIF($F$13:J15,"Category",J13:J15),0),""),"")</f>
        <v>999</v>
      </c>
      <c r="K3" t="str">
        <f>+IFERROR(IF(COUNT(K13:K15),ROUND(SUMIF($F$13:K15,"Category",K13:K15),0),""),"")</f>
        <v/>
      </c>
      <c r="L3" t="str">
        <f>+IFERROR(IF(COUNT(L13:L15),ROUND(SUMIF($F$13:L15,"Category",L13:L15),0),""),"")</f>
        <v/>
      </c>
      <c r="M3">
        <f ca="1">+IFERROR(IF(COUNT(M13:M15),ROUND(SUMIF($F$13:M15,"Category",M13:M15),0),""),"")</f>
        <v>999</v>
      </c>
      <c r="N3">
        <f ca="1">+IFERROR(IF(COUNT(N13:N15),ROUND(SUMIF($F$13:N15,"Category",N13:N15),2),""),"")</f>
        <v>0.02</v>
      </c>
      <c r="O3">
        <f ca="1">+IFERROR(IF(COUNT(O13:O15),ROUND(SUMIF($F$13:O15,"Category",O13:O15),0),""),"")</f>
        <v>999</v>
      </c>
      <c r="P3" t="str">
        <f>+IFERROR(IF(COUNT(P13:P15),ROUND(SUMIF($F$13:P15,"Category",P13:P15),0),""),"")</f>
        <v/>
      </c>
      <c r="Q3">
        <f ca="1">+IFERROR(IF(COUNT(Q13:Q15),ROUND(SUMIF($F$13:Q15,"Category",Q13:Q15),0),""),"")</f>
        <v>999</v>
      </c>
      <c r="R3">
        <f ca="1">+IFERROR(IF(COUNT(R13:R15),ROUND(SUMIF($F$13:R15,"Category",R13:R15),2),""),"")</f>
        <v>0.02</v>
      </c>
      <c r="S3" t="str">
        <f>+IFERROR(IF(COUNT(S13:S15),ROUND(SUMIF($F$13:S15,"Category",S13:S15),0),""),"")</f>
        <v/>
      </c>
      <c r="T3" t="str">
        <f>+IFERROR(IF(COUNT(T13:T15),ROUND(SUMIF($F$13:T15,"Category",T13:T15),0),""),"")</f>
        <v/>
      </c>
      <c r="U3" t="str">
        <f>+IFERROR(IF(COUNT(U13:U15),ROUND(SUMIF($F$13:U15,"Category",U13:U15),0),""),"")</f>
        <v/>
      </c>
      <c r="V3">
        <f ca="1">+IFERROR(IF(COUNT(V13:V15),ROUND(SUMIF($F$13:V15,"Category",V13:V15),2),""),"")</f>
        <v>0.02</v>
      </c>
      <c r="W3" t="str">
        <f>+IFERROR(IF(COUNT(W13:W15),ROUND(SUMIF($F$13:W15,"Category",W13:W15),0),""),"")</f>
        <v/>
      </c>
      <c r="X3" t="str">
        <f>+IFERROR(IF(COUNT(X13:X15),ROUND(SUMIF($F$13:X15,"Category",X13:X15),2),""),"")</f>
        <v/>
      </c>
      <c r="Y3">
        <f ca="1">+IFERROR(IF(COUNT(Y13:Y15),ROUND(SUMIF($F$13:Y15,"Category",Y13:Y15),0),""),"")</f>
        <v>999</v>
      </c>
    </row>
    <row r="4" spans="4:54" hidden="1"/>
    <row r="5" spans="4:54" hidden="1"/>
    <row r="6" spans="4:54" hidden="1"/>
    <row r="9" spans="4:54" ht="29.25" customHeight="1">
      <c r="D9" s="532" t="s">
        <v>119</v>
      </c>
      <c r="E9" s="532" t="s">
        <v>34</v>
      </c>
      <c r="F9" s="532" t="s">
        <v>376</v>
      </c>
      <c r="G9" s="532" t="s">
        <v>118</v>
      </c>
      <c r="H9" s="450" t="s">
        <v>1</v>
      </c>
      <c r="I9" s="532" t="s">
        <v>368</v>
      </c>
      <c r="J9" s="450" t="s">
        <v>3</v>
      </c>
      <c r="K9" s="450" t="s">
        <v>4</v>
      </c>
      <c r="L9" s="450" t="s">
        <v>5</v>
      </c>
      <c r="M9" s="450" t="s">
        <v>6</v>
      </c>
      <c r="N9" s="450" t="s">
        <v>7</v>
      </c>
      <c r="O9" s="450" t="s">
        <v>8</v>
      </c>
      <c r="P9" s="450"/>
      <c r="Q9" s="450"/>
      <c r="R9" s="450"/>
      <c r="S9" s="450" t="s">
        <v>9</v>
      </c>
      <c r="T9" s="532" t="s">
        <v>447</v>
      </c>
      <c r="U9" s="532" t="s">
        <v>116</v>
      </c>
      <c r="V9" s="450" t="s">
        <v>89</v>
      </c>
      <c r="W9" s="450" t="s">
        <v>12</v>
      </c>
      <c r="X9" s="450"/>
      <c r="Y9" s="450" t="s">
        <v>14</v>
      </c>
      <c r="Z9" s="450" t="s">
        <v>441</v>
      </c>
      <c r="AA9" s="482" t="s">
        <v>707</v>
      </c>
      <c r="AB9" s="483"/>
      <c r="AC9" s="484"/>
      <c r="AV9" t="s">
        <v>34</v>
      </c>
    </row>
    <row r="10" spans="4:54" ht="31.5" customHeight="1">
      <c r="D10" s="467"/>
      <c r="E10" s="467"/>
      <c r="F10" s="467"/>
      <c r="G10" s="467"/>
      <c r="H10" s="450"/>
      <c r="I10" s="467"/>
      <c r="J10" s="450"/>
      <c r="K10" s="450"/>
      <c r="L10" s="450"/>
      <c r="M10" s="450"/>
      <c r="N10" s="450"/>
      <c r="O10" s="450" t="s">
        <v>15</v>
      </c>
      <c r="P10" s="450"/>
      <c r="Q10" s="450"/>
      <c r="R10" s="450" t="s">
        <v>16</v>
      </c>
      <c r="S10" s="450"/>
      <c r="T10" s="467"/>
      <c r="U10" s="467"/>
      <c r="V10" s="450"/>
      <c r="W10" s="450"/>
      <c r="X10" s="450"/>
      <c r="Y10" s="450"/>
      <c r="Z10" s="450"/>
      <c r="AA10" s="461" t="s">
        <v>708</v>
      </c>
      <c r="AB10" s="462"/>
      <c r="AC10" s="463"/>
      <c r="AV10" t="s">
        <v>379</v>
      </c>
    </row>
    <row r="11" spans="4:54" ht="45">
      <c r="D11" s="449"/>
      <c r="E11" s="449"/>
      <c r="F11" s="449"/>
      <c r="G11" s="449"/>
      <c r="H11" s="450"/>
      <c r="I11" s="449"/>
      <c r="J11" s="450"/>
      <c r="K11" s="450"/>
      <c r="L11" s="450"/>
      <c r="M11" s="450"/>
      <c r="N11" s="450"/>
      <c r="O11" s="27" t="s">
        <v>17</v>
      </c>
      <c r="P11" s="27" t="s">
        <v>18</v>
      </c>
      <c r="Q11" s="27" t="s">
        <v>19</v>
      </c>
      <c r="R11" s="450"/>
      <c r="S11" s="450"/>
      <c r="T11" s="449"/>
      <c r="U11" s="449"/>
      <c r="V11" s="450"/>
      <c r="W11" s="27" t="s">
        <v>20</v>
      </c>
      <c r="X11" s="27" t="s">
        <v>21</v>
      </c>
      <c r="Y11" s="450"/>
      <c r="Z11" s="450"/>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t="s">
        <v>336</v>
      </c>
      <c r="F13" s="64" t="s">
        <v>34</v>
      </c>
      <c r="G13" s="377"/>
      <c r="H13" s="378"/>
      <c r="I13" s="38">
        <v>2</v>
      </c>
      <c r="J13" s="13">
        <v>999</v>
      </c>
      <c r="K13" s="38"/>
      <c r="L13" s="38"/>
      <c r="M13" s="188">
        <f>+IFERROR(IF(COUNT(J13:L13),ROUND(SUM(J13:L13),0),""),"")</f>
        <v>999</v>
      </c>
      <c r="N13" s="186">
        <f>+IFERROR(IF(COUNT(M13),ROUND(M13/'Shareholding Pattern'!$L$78*100,2),""),"")</f>
        <v>0.02</v>
      </c>
      <c r="O13" s="224">
        <f>IF(J13="","",J13)</f>
        <v>999</v>
      </c>
      <c r="P13" s="38"/>
      <c r="Q13" s="188">
        <f>+IFERROR(IF(COUNT(O13:P13),ROUND(SUM(O13,P13),2),""),"")</f>
        <v>999</v>
      </c>
      <c r="R13" s="186">
        <f>+IFERROR(IF(COUNT(Q13),ROUND(Q13/('Shareholding Pattern'!$P$79)*100,2),""),"")</f>
        <v>0.02</v>
      </c>
      <c r="S13" s="38"/>
      <c r="T13" s="38"/>
      <c r="U13" s="189" t="str">
        <f>+IFERROR(IF(COUNT(S13:T13),ROUND(SUM(S13:T13),0),""),"")</f>
        <v/>
      </c>
      <c r="V13" s="186">
        <f>+IFERROR(IF(COUNT(M13,U13),ROUND(SUM(U13,M13)/SUM('Shareholding Pattern'!$L$78,'Shareholding Pattern'!$T$78)*100,2),""),"")</f>
        <v>0.02</v>
      </c>
      <c r="W13" s="38"/>
      <c r="X13" s="186" t="str">
        <f>+IFERROR(IF(COUNT(W13),ROUND(SUM(W13)/SUM(M13)*100,2),""),0)</f>
        <v/>
      </c>
      <c r="Y13" s="38">
        <v>999</v>
      </c>
      <c r="Z13" s="228"/>
      <c r="AA13" s="38"/>
      <c r="AB13" s="38"/>
      <c r="AC13" s="38"/>
      <c r="AD13" s="10">
        <f>IF(SUM(H13:Y13)&gt;0,1,0)</f>
        <v>1</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c r="D15" s="34"/>
      <c r="K15" s="169"/>
      <c r="L15" s="169"/>
      <c r="O15" s="169"/>
      <c r="P15" s="169"/>
      <c r="W15" s="169"/>
      <c r="Y15" s="35"/>
      <c r="Z15" s="35"/>
      <c r="AA15" s="35"/>
      <c r="AB15" s="35"/>
      <c r="AC15" s="36"/>
    </row>
    <row r="16" spans="4:54" ht="24.95" customHeight="1">
      <c r="D16" s="107"/>
      <c r="E16" s="30"/>
      <c r="F16" s="30"/>
      <c r="G16" s="49" t="s">
        <v>392</v>
      </c>
      <c r="H16" s="49" t="s">
        <v>19</v>
      </c>
      <c r="I16" s="52">
        <f ca="1">+IFERROR(IF(COUNT(I13:I15),ROUND(SUMIF($F$13:I15,"Category",I13:I15),0),""),"")</f>
        <v>2</v>
      </c>
      <c r="J16" s="52">
        <f ca="1">+IFERROR(IF(COUNT(J13:J15),ROUND(SUMIF($F$13:J15,"Category",J13:J15),0),""),"")</f>
        <v>999</v>
      </c>
      <c r="K16" s="52" t="str">
        <f>+IFERROR(IF(COUNT(K13:K15),ROUND(SUMIF($F$13:K15,"Category",K13:K15),0),""),"")</f>
        <v/>
      </c>
      <c r="L16" s="52" t="str">
        <f>+IFERROR(IF(COUNT(L13:L15),ROUND(SUMIF($F$13:L15,"Category",L13:L15),0),""),"")</f>
        <v/>
      </c>
      <c r="M16" s="52">
        <f ca="1">+IFERROR(IF(COUNT(M13:M15),ROUND(SUMIF($F$13:M15,"Category",M13:M15),0),""),"")</f>
        <v>999</v>
      </c>
      <c r="N16" s="186">
        <f ca="1">+IFERROR(IF(COUNT(N13:N15),ROUND(SUMIF($F$13:N15,"Category",N13:N15),2),""),"")</f>
        <v>0.02</v>
      </c>
      <c r="O16" s="160">
        <f ca="1">+IFERROR(IF(COUNT(O13:O15),ROUND(SUMIF($F$13:O15,"Category",O13:O15),0),""),"")</f>
        <v>999</v>
      </c>
      <c r="P16" s="160" t="str">
        <f>+IFERROR(IF(COUNT(P13:P15),ROUND(SUMIF($F$13:P15,"Category",P13:P15),0),""),"")</f>
        <v/>
      </c>
      <c r="Q16" s="160">
        <f ca="1">+IFERROR(IF(COUNT(Q13:Q15),ROUND(SUMIF($F$13:Q15,"Category",Q13:Q15),0),""),"")</f>
        <v>999</v>
      </c>
      <c r="R16" s="186">
        <f ca="1">+IFERROR(IF(COUNT(R13:R15),ROUND(SUMIF($F$13:R15,"Category",R13:R15),2),""),"")</f>
        <v>0.02</v>
      </c>
      <c r="S16" s="52" t="str">
        <f>+IFERROR(IF(COUNT(S13:S15),ROUND(SUMIF($F$13:S15,"Category",S13:S15),0),""),"")</f>
        <v/>
      </c>
      <c r="T16" s="52" t="str">
        <f>+IFERROR(IF(COUNT(T13:T15),ROUND(SUMIF($F$13:T15,"Category",T13:T15),0),""),"")</f>
        <v/>
      </c>
      <c r="U16" s="52" t="str">
        <f>+IFERROR(IF(COUNT(U13:U15),ROUND(SUMIF($F$13:U15,"Category",U13:U15),0),""),"")</f>
        <v/>
      </c>
      <c r="V16" s="186">
        <f ca="1">+IFERROR(IF(COUNT(V13:V15),ROUND(SUMIF($F$13:V15,"Category",V13:V15),2),""),"")</f>
        <v>0.02</v>
      </c>
      <c r="W16" s="52" t="str">
        <f>+IFERROR(IF(COUNT(W13:W15),ROUND(SUMIF($F$13:W15,"Category",W13:W15),0),""),"")</f>
        <v/>
      </c>
      <c r="X16" s="186" t="str">
        <f>+IFERROR(IF(COUNT(W16),ROUND(SUM(W16)/SUM(M16)*100,2),""),0)</f>
        <v/>
      </c>
      <c r="Y16" s="52">
        <f ca="1">+IFERROR(IF(COUNT(Y13:Y15),ROUND(SUMIF($F$13:Y15,"Category",Y13:Y15),0),""),"")</f>
        <v>999</v>
      </c>
      <c r="Z16" s="336"/>
      <c r="AA16" s="52" t="str">
        <f>+IFERROR(IF(COUNT(AA13:AA15),ROUND(SUMIF($F$13:AA15,"Category",AA13:AA15),0),""),"")</f>
        <v/>
      </c>
      <c r="AB16" s="52" t="str">
        <f>+IFERROR(IF(COUNT(AB13:AB15),ROUND(SUMIF($F$13:AB15,"Category",AB13:AB15),0),""),"")</f>
        <v/>
      </c>
      <c r="AC16" s="52" t="str">
        <f>+IFERROR(IF(COUNT(AC13:AC15),ROUND(SUMIF($F$13:AC15,"Category",AC13:AC15),0),""),"")</f>
        <v/>
      </c>
    </row>
    <row r="19" spans="7:7">
      <c r="G19" s="17"/>
    </row>
  </sheetData>
  <sheetProtection algorithmName="SHA-512" hashValue="HS+vRreUZ0t2uo5bixZiDQhqhuTywFQ2v8DQUDdVBWbSXLPGlD6ZJyQymraQKeYdX5TEaL0jm13BT0yPJDjwGw==" saltValue="NbmLfaC4dA4HGbiQFLnD/g==" spinCount="100000"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xr:uid="{00000000-0002-0000-3100-000000000000}">
      <formula1>M13</formula1>
    </dataValidation>
    <dataValidation type="whole" operator="lessThanOrEqual" allowBlank="1" showInputMessage="1" showErrorMessage="1" sqref="W13" xr:uid="{00000000-0002-0000-3100-000001000000}">
      <formula1>J13</formula1>
    </dataValidation>
    <dataValidation type="whole" operator="greaterThanOrEqual" allowBlank="1" showInputMessage="1" showErrorMessage="1" sqref="O13:P13 J13:L13 S13:T13" xr:uid="{00000000-0002-0000-3100-000002000000}">
      <formula1>0</formula1>
    </dataValidation>
    <dataValidation type="textLength" operator="equal" allowBlank="1" showInputMessage="1" showErrorMessage="1" prompt="[A-Z][A-Z][A-Z][A-Z][A-Z][0-9][0-9][0-9][0-9][A-Z]_x000a__x000a_In absence of PAN write : ZZZZZ9999Z" sqref="H13" xr:uid="{00000000-0002-0000-3100-000003000000}">
      <formula1>10</formula1>
    </dataValidation>
    <dataValidation type="list" allowBlank="1" showInputMessage="1" showErrorMessage="1" sqref="F13" xr:uid="{00000000-0002-0000-3100-000004000000}">
      <formula1>$AV$9:$AV$10</formula1>
    </dataValidation>
    <dataValidation type="list" allowBlank="1" showInputMessage="1" showErrorMessage="1" sqref="E13" xr:uid="{00000000-0002-0000-3100-000005000000}">
      <formula1>$AE$1:$BB$1</formula1>
    </dataValidation>
    <dataValidation type="whole" operator="greaterThan" allowBlank="1" showInputMessage="1" showErrorMessage="1" sqref="I13"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3100-000009000000}">
      <formula1>M13</formula1>
    </dataValidation>
  </dataValidations>
  <hyperlinks>
    <hyperlink ref="H16" location="'Shareholding Pattern'!F48" display="Total" xr:uid="{00000000-0004-0000-3100-000000000000}"/>
    <hyperlink ref="G16" location="'Shareholding Pattern'!F69" display="Click here to go back" xr:uid="{00000000-0004-0000-3100-000001000000}"/>
  </hyperlinks>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D15" sqref="D15:F15"/>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44" t="s">
        <v>841</v>
      </c>
      <c r="E8" s="545"/>
      <c r="F8" s="546"/>
      <c r="G8" s="360"/>
    </row>
    <row r="9" spans="4:14" ht="31.5">
      <c r="D9" s="343" t="s">
        <v>107</v>
      </c>
      <c r="E9" s="343" t="s">
        <v>857</v>
      </c>
      <c r="F9" s="343" t="s">
        <v>849</v>
      </c>
      <c r="G9" s="361"/>
    </row>
    <row r="10" spans="4:14" ht="20.100000000000001" customHeight="1">
      <c r="D10" s="263" t="s">
        <v>842</v>
      </c>
      <c r="E10" s="357">
        <v>100</v>
      </c>
      <c r="F10" s="358">
        <v>0</v>
      </c>
      <c r="G10" s="362"/>
      <c r="K10">
        <v>0</v>
      </c>
      <c r="L10">
        <v>0</v>
      </c>
      <c r="M10">
        <v>0</v>
      </c>
      <c r="N10">
        <v>0</v>
      </c>
    </row>
    <row r="11" spans="4:14" ht="20.100000000000001" customHeight="1">
      <c r="D11" s="264" t="s">
        <v>843</v>
      </c>
      <c r="E11" s="357">
        <v>100</v>
      </c>
      <c r="F11" s="357">
        <v>0</v>
      </c>
      <c r="G11" s="362"/>
      <c r="K11">
        <v>0</v>
      </c>
      <c r="L11">
        <v>0</v>
      </c>
      <c r="M11">
        <v>0</v>
      </c>
      <c r="N11">
        <v>0</v>
      </c>
    </row>
    <row r="12" spans="4:14" ht="20.100000000000001" customHeight="1">
      <c r="D12" s="264" t="s">
        <v>844</v>
      </c>
      <c r="E12" s="357">
        <v>100</v>
      </c>
      <c r="F12" s="357">
        <v>0</v>
      </c>
      <c r="G12" s="362"/>
      <c r="K12">
        <v>0</v>
      </c>
      <c r="L12">
        <v>0</v>
      </c>
      <c r="M12">
        <v>0</v>
      </c>
      <c r="N12">
        <v>0</v>
      </c>
    </row>
    <row r="13" spans="4:14">
      <c r="D13" s="264" t="s">
        <v>845</v>
      </c>
      <c r="E13" s="357">
        <v>100</v>
      </c>
      <c r="F13" s="357">
        <v>0</v>
      </c>
      <c r="G13" s="362"/>
      <c r="K13">
        <v>0</v>
      </c>
      <c r="L13">
        <v>0</v>
      </c>
      <c r="M13">
        <v>0</v>
      </c>
      <c r="N13">
        <v>0</v>
      </c>
    </row>
    <row r="14" spans="4:14" ht="21.75" customHeight="1">
      <c r="D14" s="266" t="s">
        <v>846</v>
      </c>
      <c r="E14" s="359">
        <v>100</v>
      </c>
      <c r="F14" s="359">
        <v>0</v>
      </c>
      <c r="G14" s="362"/>
      <c r="K14">
        <v>0</v>
      </c>
      <c r="L14">
        <v>0</v>
      </c>
      <c r="M14">
        <v>0</v>
      </c>
      <c r="N14">
        <v>0</v>
      </c>
    </row>
    <row r="15" spans="4:14" ht="91.5" customHeight="1">
      <c r="D15" s="548" t="s">
        <v>856</v>
      </c>
      <c r="E15" s="549"/>
      <c r="F15" s="550"/>
    </row>
    <row r="16" spans="4:14" ht="15" customHeight="1">
      <c r="D16" s="547"/>
      <c r="E16" s="547"/>
      <c r="F16" s="69"/>
    </row>
  </sheetData>
  <sheetProtection algorithmName="SHA-512" hashValue="ZTadZnYU0oV8xzUEIV5KmzYN1OKP1gCUdfsKG4yYsS1/klhho0Q6X2Hkt2Oc8+fAWriI7FVWyMDcYRshCXu9Fw==" saltValue="dTmjlHeR3h1woJBf5nOsiQ=="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59" t="s">
        <v>455</v>
      </c>
      <c r="B1" s="259" t="s">
        <v>213</v>
      </c>
      <c r="C1" s="259" t="s">
        <v>456</v>
      </c>
      <c r="D1" s="259" t="s">
        <v>214</v>
      </c>
      <c r="E1" s="259" t="s">
        <v>552</v>
      </c>
    </row>
    <row r="2" spans="1:5" ht="18.75">
      <c r="A2" s="268" t="s">
        <v>457</v>
      </c>
      <c r="B2" s="268"/>
      <c r="C2" s="268"/>
      <c r="D2" s="268"/>
      <c r="E2" s="268"/>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8" t="s">
        <v>432</v>
      </c>
      <c r="B16" s="268"/>
      <c r="C16" s="268"/>
      <c r="D16" s="268"/>
      <c r="E16" s="268"/>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8" t="s">
        <v>434</v>
      </c>
      <c r="B45" s="268"/>
      <c r="C45" s="268"/>
      <c r="D45" s="268"/>
      <c r="E45" s="268"/>
    </row>
    <row r="46" spans="1:5">
      <c r="A46" s="271" t="s">
        <v>263</v>
      </c>
      <c r="B46" t="s">
        <v>166</v>
      </c>
      <c r="C46" t="s">
        <v>236</v>
      </c>
      <c r="D46" t="s">
        <v>216</v>
      </c>
    </row>
    <row r="47" spans="1:5">
      <c r="A47" s="271" t="s">
        <v>264</v>
      </c>
      <c r="B47" t="s">
        <v>167</v>
      </c>
      <c r="C47" t="s">
        <v>236</v>
      </c>
      <c r="D47" t="s">
        <v>216</v>
      </c>
    </row>
    <row r="48" spans="1:5">
      <c r="A48" s="271" t="s">
        <v>265</v>
      </c>
      <c r="B48" t="s">
        <v>168</v>
      </c>
      <c r="C48" t="s">
        <v>236</v>
      </c>
      <c r="D48" t="s">
        <v>216</v>
      </c>
    </row>
    <row r="49" spans="1:4">
      <c r="A49" s="271" t="s">
        <v>266</v>
      </c>
      <c r="B49" t="s">
        <v>169</v>
      </c>
      <c r="C49" t="s">
        <v>236</v>
      </c>
      <c r="D49" t="s">
        <v>216</v>
      </c>
    </row>
    <row r="50" spans="1:4">
      <c r="A50" s="274" t="s">
        <v>262</v>
      </c>
      <c r="B50" s="275" t="s">
        <v>170</v>
      </c>
      <c r="C50" s="275" t="s">
        <v>236</v>
      </c>
      <c r="D50" s="275" t="s">
        <v>216</v>
      </c>
    </row>
    <row r="51" spans="1:4">
      <c r="A51" s="271" t="s">
        <v>268</v>
      </c>
      <c r="B51" t="s">
        <v>171</v>
      </c>
      <c r="C51" t="s">
        <v>236</v>
      </c>
      <c r="D51" t="s">
        <v>216</v>
      </c>
    </row>
    <row r="52" spans="1:4">
      <c r="A52" s="271" t="s">
        <v>556</v>
      </c>
      <c r="B52" t="s">
        <v>172</v>
      </c>
      <c r="C52" t="s">
        <v>236</v>
      </c>
      <c r="D52" t="s">
        <v>216</v>
      </c>
    </row>
    <row r="53" spans="1:4">
      <c r="A53" s="271" t="s">
        <v>557</v>
      </c>
      <c r="B53" t="s">
        <v>174</v>
      </c>
      <c r="C53" t="s">
        <v>236</v>
      </c>
      <c r="D53" t="s">
        <v>216</v>
      </c>
    </row>
    <row r="54" spans="1:4">
      <c r="A54" s="271" t="s">
        <v>558</v>
      </c>
      <c r="B54" t="s">
        <v>173</v>
      </c>
      <c r="C54" t="s">
        <v>236</v>
      </c>
      <c r="D54" t="s">
        <v>216</v>
      </c>
    </row>
    <row r="55" spans="1:4">
      <c r="A55" s="271" t="s">
        <v>269</v>
      </c>
      <c r="B55" t="s">
        <v>175</v>
      </c>
      <c r="C55" t="s">
        <v>236</v>
      </c>
      <c r="D55" t="s">
        <v>216</v>
      </c>
    </row>
    <row r="56" spans="1:4">
      <c r="A56" s="274" t="s">
        <v>267</v>
      </c>
      <c r="B56" s="275" t="s">
        <v>176</v>
      </c>
      <c r="C56" s="275" t="s">
        <v>236</v>
      </c>
      <c r="D56" s="275" t="s">
        <v>216</v>
      </c>
    </row>
    <row r="57" spans="1:4">
      <c r="A57" s="274" t="s">
        <v>550</v>
      </c>
      <c r="B57" s="275" t="s">
        <v>177</v>
      </c>
      <c r="C57" s="275" t="s">
        <v>236</v>
      </c>
      <c r="D57" s="275" t="s">
        <v>216</v>
      </c>
    </row>
    <row r="58" spans="1:4">
      <c r="A58" s="270" t="s">
        <v>270</v>
      </c>
      <c r="B58" t="s">
        <v>271</v>
      </c>
      <c r="C58" t="s">
        <v>236</v>
      </c>
      <c r="D58" t="s">
        <v>216</v>
      </c>
    </row>
    <row r="59" spans="1:4">
      <c r="A59" s="270" t="s">
        <v>272</v>
      </c>
      <c r="B59" t="s">
        <v>178</v>
      </c>
      <c r="C59" t="s">
        <v>236</v>
      </c>
      <c r="D59" t="s">
        <v>216</v>
      </c>
    </row>
    <row r="60" spans="1:4">
      <c r="A60" s="270" t="s">
        <v>273</v>
      </c>
      <c r="B60" t="s">
        <v>179</v>
      </c>
      <c r="C60" t="s">
        <v>236</v>
      </c>
      <c r="D60" t="s">
        <v>216</v>
      </c>
    </row>
    <row r="61" spans="1:4">
      <c r="A61" s="270" t="s">
        <v>840</v>
      </c>
      <c r="B61" t="s">
        <v>718</v>
      </c>
      <c r="C61" t="s">
        <v>236</v>
      </c>
      <c r="D61" t="s">
        <v>216</v>
      </c>
    </row>
    <row r="62" spans="1:4">
      <c r="A62" s="270" t="s">
        <v>275</v>
      </c>
      <c r="B62" t="s">
        <v>181</v>
      </c>
      <c r="C62" t="s">
        <v>236</v>
      </c>
      <c r="D62" t="s">
        <v>216</v>
      </c>
    </row>
    <row r="63" spans="1:4">
      <c r="A63" s="270" t="s">
        <v>276</v>
      </c>
      <c r="B63" t="s">
        <v>182</v>
      </c>
      <c r="C63" t="s">
        <v>236</v>
      </c>
      <c r="D63" t="s">
        <v>216</v>
      </c>
    </row>
    <row r="64" spans="1:4">
      <c r="A64" s="270" t="s">
        <v>800</v>
      </c>
      <c r="B64" t="s">
        <v>719</v>
      </c>
      <c r="C64" t="s">
        <v>236</v>
      </c>
      <c r="D64" t="s">
        <v>216</v>
      </c>
    </row>
    <row r="65" spans="1:4">
      <c r="A65" s="270" t="s">
        <v>801</v>
      </c>
      <c r="B65" t="s">
        <v>720</v>
      </c>
      <c r="C65" t="s">
        <v>236</v>
      </c>
      <c r="D65" t="s">
        <v>216</v>
      </c>
    </row>
    <row r="66" spans="1:4">
      <c r="A66" s="272" t="s">
        <v>278</v>
      </c>
      <c r="B66" t="s">
        <v>183</v>
      </c>
      <c r="C66" t="s">
        <v>236</v>
      </c>
      <c r="D66" t="s">
        <v>216</v>
      </c>
    </row>
    <row r="67" spans="1:4">
      <c r="A67" s="270" t="s">
        <v>802</v>
      </c>
      <c r="B67" t="s">
        <v>721</v>
      </c>
      <c r="C67" t="s">
        <v>236</v>
      </c>
      <c r="D67" t="s">
        <v>216</v>
      </c>
    </row>
    <row r="68" spans="1:4">
      <c r="A68" s="270" t="s">
        <v>803</v>
      </c>
      <c r="B68" t="s">
        <v>722</v>
      </c>
      <c r="C68" t="s">
        <v>236</v>
      </c>
      <c r="D68" t="s">
        <v>216</v>
      </c>
    </row>
    <row r="69" spans="1:4">
      <c r="A69" s="276" t="s">
        <v>838</v>
      </c>
      <c r="B69" s="275" t="s">
        <v>804</v>
      </c>
      <c r="C69" t="s">
        <v>236</v>
      </c>
      <c r="D69" t="s">
        <v>216</v>
      </c>
    </row>
    <row r="70" spans="1:4">
      <c r="A70" s="270" t="s">
        <v>805</v>
      </c>
      <c r="B70" t="s">
        <v>723</v>
      </c>
      <c r="C70" t="s">
        <v>236</v>
      </c>
      <c r="D70" t="s">
        <v>216</v>
      </c>
    </row>
    <row r="71" spans="1:4">
      <c r="A71" s="270" t="s">
        <v>274</v>
      </c>
      <c r="B71" t="s">
        <v>180</v>
      </c>
      <c r="C71" t="s">
        <v>236</v>
      </c>
      <c r="D71" t="s">
        <v>216</v>
      </c>
    </row>
    <row r="72" spans="1:4">
      <c r="A72" s="270" t="s">
        <v>806</v>
      </c>
      <c r="B72" t="s">
        <v>724</v>
      </c>
      <c r="C72" t="s">
        <v>236</v>
      </c>
      <c r="D72" t="s">
        <v>216</v>
      </c>
    </row>
    <row r="73" spans="1:4">
      <c r="A73" s="270" t="s">
        <v>807</v>
      </c>
      <c r="B73" t="s">
        <v>725</v>
      </c>
      <c r="C73" t="s">
        <v>236</v>
      </c>
      <c r="D73" t="s">
        <v>216</v>
      </c>
    </row>
    <row r="74" spans="1:4">
      <c r="A74" s="270" t="s">
        <v>808</v>
      </c>
      <c r="B74" t="s">
        <v>726</v>
      </c>
      <c r="C74" t="s">
        <v>236</v>
      </c>
      <c r="D74" t="s">
        <v>216</v>
      </c>
    </row>
    <row r="75" spans="1:4">
      <c r="A75" s="270" t="s">
        <v>279</v>
      </c>
      <c r="B75" t="s">
        <v>184</v>
      </c>
      <c r="C75" t="s">
        <v>236</v>
      </c>
      <c r="D75" t="s">
        <v>216</v>
      </c>
    </row>
    <row r="76" spans="1:4">
      <c r="A76" s="270" t="s">
        <v>809</v>
      </c>
      <c r="B76" t="s">
        <v>727</v>
      </c>
      <c r="C76" t="s">
        <v>236</v>
      </c>
      <c r="D76" t="s">
        <v>216</v>
      </c>
    </row>
    <row r="77" spans="1:4">
      <c r="A77" s="276" t="s">
        <v>839</v>
      </c>
      <c r="B77" s="275" t="s">
        <v>837</v>
      </c>
      <c r="C77" t="s">
        <v>236</v>
      </c>
      <c r="D77" t="s">
        <v>216</v>
      </c>
    </row>
    <row r="78" spans="1:4">
      <c r="A78" s="270" t="s">
        <v>810</v>
      </c>
      <c r="B78" t="s">
        <v>728</v>
      </c>
      <c r="C78" t="s">
        <v>236</v>
      </c>
      <c r="D78" t="s">
        <v>216</v>
      </c>
    </row>
    <row r="79" spans="1:4">
      <c r="A79" s="270" t="s">
        <v>811</v>
      </c>
      <c r="B79" t="s">
        <v>729</v>
      </c>
      <c r="C79" t="s">
        <v>236</v>
      </c>
      <c r="D79" t="s">
        <v>216</v>
      </c>
    </row>
    <row r="80" spans="1:4" ht="30">
      <c r="A80" s="270" t="s">
        <v>812</v>
      </c>
      <c r="B80" s="342" t="s">
        <v>730</v>
      </c>
      <c r="C80" t="s">
        <v>236</v>
      </c>
      <c r="D80" t="s">
        <v>216</v>
      </c>
    </row>
    <row r="81" spans="1:4">
      <c r="A81" s="276" t="s">
        <v>372</v>
      </c>
      <c r="B81" s="275" t="s">
        <v>373</v>
      </c>
      <c r="C81" t="s">
        <v>236</v>
      </c>
      <c r="D81" t="s">
        <v>216</v>
      </c>
    </row>
    <row r="82" spans="1:4">
      <c r="A82" s="270" t="s">
        <v>813</v>
      </c>
      <c r="B82" t="s">
        <v>731</v>
      </c>
      <c r="C82" t="s">
        <v>236</v>
      </c>
      <c r="D82" t="s">
        <v>216</v>
      </c>
    </row>
    <row r="83" spans="1:4">
      <c r="A83" s="270" t="s">
        <v>814</v>
      </c>
      <c r="B83" t="s">
        <v>732</v>
      </c>
      <c r="C83" t="s">
        <v>236</v>
      </c>
      <c r="D83" t="s">
        <v>216</v>
      </c>
    </row>
    <row r="84" spans="1:4">
      <c r="A84" s="270"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5" t="s">
        <v>823</v>
      </c>
      <c r="B92" t="s">
        <v>741</v>
      </c>
      <c r="C92" t="s">
        <v>236</v>
      </c>
      <c r="D92" t="s">
        <v>216</v>
      </c>
    </row>
    <row r="93" spans="1:4">
      <c r="A93" t="s">
        <v>824</v>
      </c>
      <c r="B93" t="s">
        <v>742</v>
      </c>
      <c r="C93" t="s">
        <v>236</v>
      </c>
      <c r="D93" t="s">
        <v>216</v>
      </c>
    </row>
    <row r="94" spans="1:4">
      <c r="A94" t="s">
        <v>280</v>
      </c>
      <c r="B94" t="s">
        <v>185</v>
      </c>
      <c r="C94" t="s">
        <v>236</v>
      </c>
      <c r="D94" t="s">
        <v>216</v>
      </c>
    </row>
    <row r="95" spans="1:4">
      <c r="A95" s="277" t="s">
        <v>277</v>
      </c>
      <c r="B95" s="275" t="s">
        <v>186</v>
      </c>
      <c r="C95" s="275" t="s">
        <v>236</v>
      </c>
      <c r="D95" s="275" t="s">
        <v>216</v>
      </c>
    </row>
    <row r="96" spans="1:4">
      <c r="A96" s="277" t="s">
        <v>237</v>
      </c>
      <c r="B96" s="275" t="s">
        <v>187</v>
      </c>
      <c r="C96" s="275" t="s">
        <v>236</v>
      </c>
      <c r="D96" s="275" t="s">
        <v>216</v>
      </c>
    </row>
    <row r="97" spans="1:5">
      <c r="A97" s="273" t="s">
        <v>238</v>
      </c>
      <c r="B97" t="s">
        <v>188</v>
      </c>
      <c r="C97" t="s">
        <v>236</v>
      </c>
      <c r="D97" t="s">
        <v>216</v>
      </c>
    </row>
    <row r="98" spans="1:5">
      <c r="A98" s="273" t="s">
        <v>239</v>
      </c>
      <c r="B98" t="s">
        <v>189</v>
      </c>
      <c r="C98" t="s">
        <v>236</v>
      </c>
      <c r="D98" t="s">
        <v>216</v>
      </c>
    </row>
    <row r="99" spans="1:5">
      <c r="A99" s="278" t="s">
        <v>281</v>
      </c>
      <c r="B99" s="275" t="s">
        <v>190</v>
      </c>
      <c r="C99" s="275" t="s">
        <v>236</v>
      </c>
      <c r="D99" s="275" t="s">
        <v>216</v>
      </c>
    </row>
    <row r="100" spans="1:5">
      <c r="A100" s="274" t="s">
        <v>551</v>
      </c>
      <c r="B100" s="275" t="s">
        <v>191</v>
      </c>
      <c r="C100" s="275" t="s">
        <v>236</v>
      </c>
      <c r="D100" s="275"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8" t="s">
        <v>453</v>
      </c>
      <c r="B127" s="268"/>
      <c r="C127" s="268"/>
      <c r="D127" s="268"/>
      <c r="E127" s="268"/>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8" t="s">
        <v>454</v>
      </c>
      <c r="B154" s="268"/>
      <c r="C154" s="268"/>
      <c r="D154" s="268"/>
      <c r="E154" s="268"/>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8.75">
      <c r="A178" s="268" t="s">
        <v>460</v>
      </c>
      <c r="B178" s="268"/>
      <c r="C178" s="268"/>
      <c r="D178" s="268"/>
      <c r="E178" s="268"/>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8.75">
      <c r="A201" s="268" t="s">
        <v>532</v>
      </c>
      <c r="B201" s="268"/>
      <c r="C201" s="268"/>
      <c r="D201" s="268"/>
      <c r="E201" s="268"/>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8.75">
      <c r="A206" s="268" t="s">
        <v>536</v>
      </c>
      <c r="B206" s="268"/>
      <c r="C206" s="268"/>
      <c r="D206" s="268"/>
      <c r="E206" s="268"/>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8.75">
      <c r="A211" s="268" t="s">
        <v>539</v>
      </c>
      <c r="B211" s="268"/>
      <c r="C211" s="268"/>
      <c r="D211" s="268"/>
      <c r="E211" s="268"/>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8.75">
      <c r="A216" s="268" t="s">
        <v>610</v>
      </c>
      <c r="B216" s="268"/>
      <c r="C216" s="268"/>
      <c r="D216" s="268"/>
      <c r="E216" s="268"/>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8.75">
      <c r="A235" s="268" t="s">
        <v>847</v>
      </c>
      <c r="B235" s="268"/>
      <c r="C235" s="268"/>
      <c r="D235" s="268"/>
      <c r="E235" s="268"/>
    </row>
    <row r="236" spans="1:5" ht="105">
      <c r="A236" t="s">
        <v>850</v>
      </c>
      <c r="B236" t="s">
        <v>848</v>
      </c>
      <c r="C236" t="s">
        <v>247</v>
      </c>
      <c r="D236" t="s">
        <v>225</v>
      </c>
      <c r="E236" s="342" t="s">
        <v>854</v>
      </c>
    </row>
    <row r="237" spans="1:5" ht="105">
      <c r="A237" t="s">
        <v>852</v>
      </c>
      <c r="B237" t="s">
        <v>849</v>
      </c>
      <c r="C237" t="s">
        <v>247</v>
      </c>
      <c r="D237" t="s">
        <v>225</v>
      </c>
      <c r="E237" s="342" t="s">
        <v>854</v>
      </c>
    </row>
    <row r="238" spans="1:5" ht="105">
      <c r="A238" t="s">
        <v>853</v>
      </c>
      <c r="B238" t="s">
        <v>851</v>
      </c>
      <c r="C238" t="s">
        <v>247</v>
      </c>
      <c r="D238" t="s">
        <v>225</v>
      </c>
      <c r="E238" s="342" t="s">
        <v>854</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51" t="s">
        <v>122</v>
      </c>
      <c r="D9" s="532" t="s">
        <v>34</v>
      </c>
      <c r="E9" s="450" t="s">
        <v>121</v>
      </c>
      <c r="F9" s="450" t="s">
        <v>118</v>
      </c>
      <c r="G9" s="450" t="s">
        <v>1</v>
      </c>
      <c r="H9" s="450" t="s">
        <v>368</v>
      </c>
      <c r="I9" s="450" t="s">
        <v>3</v>
      </c>
      <c r="J9" s="450" t="s">
        <v>4</v>
      </c>
      <c r="K9" s="450" t="s">
        <v>5</v>
      </c>
      <c r="L9" s="450" t="s">
        <v>6</v>
      </c>
      <c r="M9" s="450" t="s">
        <v>7</v>
      </c>
      <c r="N9" s="450" t="s">
        <v>8</v>
      </c>
      <c r="O9" s="450"/>
      <c r="P9" s="450"/>
      <c r="Q9" s="450"/>
      <c r="R9" s="450" t="s">
        <v>9</v>
      </c>
      <c r="S9" s="532" t="s">
        <v>447</v>
      </c>
      <c r="T9" s="532" t="s">
        <v>116</v>
      </c>
      <c r="U9" s="450" t="s">
        <v>89</v>
      </c>
      <c r="V9" s="450" t="s">
        <v>12</v>
      </c>
      <c r="W9" s="450"/>
      <c r="X9" s="450" t="s">
        <v>14</v>
      </c>
      <c r="Y9" s="450" t="s">
        <v>441</v>
      </c>
    </row>
    <row r="10" spans="3:30" ht="31.5" customHeight="1">
      <c r="C10" s="552"/>
      <c r="D10" s="467"/>
      <c r="E10" s="450"/>
      <c r="F10" s="450"/>
      <c r="G10" s="450"/>
      <c r="H10" s="450"/>
      <c r="I10" s="450"/>
      <c r="J10" s="450"/>
      <c r="K10" s="450"/>
      <c r="L10" s="450"/>
      <c r="M10" s="450"/>
      <c r="N10" s="450" t="s">
        <v>15</v>
      </c>
      <c r="O10" s="450"/>
      <c r="P10" s="450"/>
      <c r="Q10" s="450" t="s">
        <v>16</v>
      </c>
      <c r="R10" s="450"/>
      <c r="S10" s="467"/>
      <c r="T10" s="467"/>
      <c r="U10" s="450"/>
      <c r="V10" s="450"/>
      <c r="W10" s="450"/>
      <c r="X10" s="450"/>
      <c r="Y10" s="450"/>
    </row>
    <row r="11" spans="3:30" ht="78.75" customHeight="1">
      <c r="C11" s="553"/>
      <c r="D11" s="449"/>
      <c r="E11" s="450"/>
      <c r="F11" s="450"/>
      <c r="G11" s="450"/>
      <c r="H11" s="450"/>
      <c r="I11" s="450"/>
      <c r="J11" s="450"/>
      <c r="K11" s="450"/>
      <c r="L11" s="450"/>
      <c r="M11" s="450"/>
      <c r="N11" s="27" t="s">
        <v>17</v>
      </c>
      <c r="O11" s="27" t="s">
        <v>18</v>
      </c>
      <c r="P11" s="27" t="s">
        <v>19</v>
      </c>
      <c r="Q11" s="450"/>
      <c r="R11" s="450"/>
      <c r="S11" s="449"/>
      <c r="T11" s="449"/>
      <c r="U11" s="450"/>
      <c r="V11" s="27" t="s">
        <v>20</v>
      </c>
      <c r="W11" s="27" t="s">
        <v>21</v>
      </c>
      <c r="X11" s="450"/>
      <c r="Y11" s="450"/>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dYAz1IICDxc9MxpfNIzv7RaeUhySaoFMQsBIFlllzxvjWuSsA/4i3qL7cVYXISsHjnYxOu/QIl0AMBr8Sy7oIg==" saltValue="4hgZCsPflbLXw6n0TTMocQ==" spinCount="100000"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32" t="s">
        <v>119</v>
      </c>
      <c r="E9" s="450" t="s">
        <v>118</v>
      </c>
      <c r="F9" s="450" t="s">
        <v>1</v>
      </c>
      <c r="G9" s="450" t="s">
        <v>368</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row>
    <row r="10" spans="4:30" ht="31.5" customHeight="1">
      <c r="D10" s="467"/>
      <c r="E10" s="450"/>
      <c r="F10" s="450"/>
      <c r="G10" s="450"/>
      <c r="H10" s="450"/>
      <c r="I10" s="450"/>
      <c r="J10" s="450"/>
      <c r="K10" s="450"/>
      <c r="L10" s="450"/>
      <c r="M10" s="450" t="s">
        <v>15</v>
      </c>
      <c r="N10" s="450"/>
      <c r="O10" s="450"/>
      <c r="P10" s="450" t="s">
        <v>16</v>
      </c>
      <c r="Q10" s="450"/>
      <c r="R10" s="467"/>
      <c r="S10" s="467"/>
      <c r="T10" s="450"/>
      <c r="U10" s="450"/>
      <c r="V10" s="450"/>
      <c r="W10" s="450"/>
      <c r="X10" s="450"/>
    </row>
    <row r="11" spans="4:30" ht="45">
      <c r="D11" s="449"/>
      <c r="E11" s="450"/>
      <c r="F11" s="450"/>
      <c r="G11" s="450"/>
      <c r="H11" s="450"/>
      <c r="I11" s="450"/>
      <c r="J11" s="450"/>
      <c r="K11" s="450"/>
      <c r="L11" s="450"/>
      <c r="M11" s="27" t="s">
        <v>17</v>
      </c>
      <c r="N11" s="27" t="s">
        <v>18</v>
      </c>
      <c r="O11" s="27" t="s">
        <v>19</v>
      </c>
      <c r="P11" s="450"/>
      <c r="Q11" s="450"/>
      <c r="R11" s="449"/>
      <c r="S11" s="449"/>
      <c r="T11" s="450"/>
      <c r="U11" s="27" t="s">
        <v>20</v>
      </c>
      <c r="V11" s="27" t="s">
        <v>21</v>
      </c>
      <c r="W11" s="450"/>
      <c r="X11" s="450"/>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aPO8F7OhojRjuVbsF1bgRS54zGtXCdq+FpNXhyClDr2YGEGmYhhJJBG9rgCLmjESmheBUa2cAaGYSrcqMaVi1A==" saltValue="JVuPdVEEY9LomQFzd6Bifg==" spinCount="100000" sheet="1" objects="1" scenarios="1"/>
  <mergeCells count="19">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 ref="H9:H11"/>
    <mergeCell ref="D9:D11"/>
    <mergeCell ref="I9:I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5" t="s">
        <v>375</v>
      </c>
      <c r="F9" s="456"/>
      <c r="G9" s="456"/>
      <c r="H9" s="456"/>
      <c r="I9" s="457"/>
      <c r="J9" s="17"/>
    </row>
    <row r="10" spans="5:10">
      <c r="E10" s="532" t="s">
        <v>119</v>
      </c>
      <c r="F10" s="532" t="s">
        <v>126</v>
      </c>
      <c r="G10" s="532" t="s">
        <v>127</v>
      </c>
      <c r="H10" s="532" t="s">
        <v>325</v>
      </c>
      <c r="I10" s="532" t="s">
        <v>326</v>
      </c>
      <c r="J10" s="17"/>
    </row>
    <row r="11" spans="5:10">
      <c r="E11" s="554"/>
      <c r="F11" s="467"/>
      <c r="G11" s="467"/>
      <c r="H11" s="467"/>
      <c r="I11" s="467"/>
      <c r="J11" s="17"/>
    </row>
    <row r="12" spans="5:10">
      <c r="E12" s="555"/>
      <c r="F12" s="449"/>
      <c r="G12" s="449"/>
      <c r="H12" s="449"/>
      <c r="I12" s="449"/>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5"/>
  <sheetData>
    <row r="1" spans="2:2">
      <c r="B1" s="296"/>
    </row>
    <row r="2" spans="2:2">
      <c r="B2" s="296"/>
    </row>
    <row r="3" spans="2:2">
      <c r="B3" s="296"/>
    </row>
    <row r="4" spans="2:2">
      <c r="B4" s="296"/>
    </row>
    <row r="5" spans="2:2">
      <c r="B5" s="296"/>
    </row>
    <row r="6" spans="2:2">
      <c r="B6" s="296"/>
    </row>
    <row r="7" spans="2:2">
      <c r="B7" s="296"/>
    </row>
    <row r="8" spans="2:2">
      <c r="B8" s="296"/>
    </row>
    <row r="9" spans="2:2">
      <c r="B9" s="296"/>
    </row>
    <row r="10" spans="2:2">
      <c r="B10" s="296"/>
    </row>
    <row r="11" spans="2:2">
      <c r="B11" s="296"/>
    </row>
    <row r="12" spans="2:2">
      <c r="B12" s="296"/>
    </row>
    <row r="13" spans="2:2">
      <c r="B13" s="296"/>
    </row>
    <row r="14" spans="2:2">
      <c r="B14" s="296"/>
    </row>
    <row r="15" spans="2:2">
      <c r="B15" s="296"/>
    </row>
    <row r="16" spans="2:2">
      <c r="B16" s="296"/>
    </row>
    <row r="17" spans="2:2">
      <c r="B17" s="296"/>
    </row>
    <row r="18" spans="2:2">
      <c r="B18" s="296"/>
    </row>
    <row r="19" spans="2:2">
      <c r="B19" s="296"/>
    </row>
    <row r="20" spans="2:2">
      <c r="B20" s="296"/>
    </row>
    <row r="21" spans="2:2">
      <c r="B21" s="296"/>
    </row>
    <row r="22" spans="2:2">
      <c r="B22" s="296"/>
    </row>
    <row r="23" spans="2:2">
      <c r="B23" s="296"/>
    </row>
    <row r="24" spans="2:2">
      <c r="B24" s="296"/>
    </row>
    <row r="25" spans="2:2">
      <c r="B25" s="296"/>
    </row>
    <row r="26" spans="2:2">
      <c r="B26" s="296"/>
    </row>
    <row r="27" spans="2:2">
      <c r="B27" s="296"/>
    </row>
    <row r="28" spans="2:2">
      <c r="B28" s="296"/>
    </row>
    <row r="29" spans="2:2">
      <c r="B29" s="296"/>
    </row>
    <row r="30" spans="2:2">
      <c r="B30" s="296"/>
    </row>
    <row r="31" spans="2:2">
      <c r="B31" s="296"/>
    </row>
    <row r="32" spans="2:2">
      <c r="B32" s="296"/>
    </row>
    <row r="33" spans="2:2">
      <c r="B33" s="296"/>
    </row>
    <row r="34" spans="2:2">
      <c r="B34" s="296"/>
    </row>
    <row r="35" spans="2:2">
      <c r="B35" s="296"/>
    </row>
    <row r="36" spans="2:2">
      <c r="B36" s="296"/>
    </row>
    <row r="37" spans="2:2">
      <c r="B37" s="296"/>
    </row>
    <row r="38" spans="2:2">
      <c r="B38" s="296"/>
    </row>
    <row r="39" spans="2:2">
      <c r="B39" s="296"/>
    </row>
    <row r="40" spans="2:2">
      <c r="B40" s="296"/>
    </row>
    <row r="41" spans="2:2">
      <c r="B41" s="296"/>
    </row>
    <row r="42" spans="2:2">
      <c r="B42" s="296"/>
    </row>
    <row r="43" spans="2:2">
      <c r="B43" s="296"/>
    </row>
    <row r="44" spans="2:2">
      <c r="B44" s="296"/>
    </row>
    <row r="45" spans="2:2">
      <c r="B45" s="296"/>
    </row>
    <row r="46" spans="2:2">
      <c r="B46" s="296"/>
    </row>
    <row r="47" spans="2:2">
      <c r="B47" s="296"/>
    </row>
    <row r="48" spans="2:2">
      <c r="B48" s="296"/>
    </row>
    <row r="49" spans="2:2">
      <c r="B49" s="296"/>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8" t="s">
        <v>370</v>
      </c>
      <c r="E9" s="559"/>
      <c r="F9" s="559"/>
      <c r="G9" s="559"/>
      <c r="H9" s="560"/>
    </row>
    <row r="10" spans="4:9">
      <c r="D10" s="532" t="s">
        <v>119</v>
      </c>
      <c r="E10" s="532" t="s">
        <v>546</v>
      </c>
      <c r="F10" s="532" t="s">
        <v>128</v>
      </c>
      <c r="G10" s="532" t="s">
        <v>129</v>
      </c>
      <c r="H10" s="532" t="s">
        <v>130</v>
      </c>
    </row>
    <row r="11" spans="4:9">
      <c r="D11" s="556"/>
      <c r="E11" s="556"/>
      <c r="F11" s="467"/>
      <c r="G11" s="467"/>
      <c r="H11" s="467"/>
    </row>
    <row r="12" spans="4:9">
      <c r="D12" s="557"/>
      <c r="E12" s="557"/>
      <c r="F12" s="449"/>
      <c r="G12" s="449"/>
      <c r="H12" s="449"/>
    </row>
    <row r="13" spans="4:9" hidden="1">
      <c r="D13" s="269"/>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55" t="s">
        <v>371</v>
      </c>
      <c r="F9" s="456"/>
      <c r="G9" s="456"/>
      <c r="H9" s="456"/>
      <c r="I9" s="83"/>
    </row>
    <row r="10" spans="5:9">
      <c r="E10" s="532" t="s">
        <v>119</v>
      </c>
      <c r="F10" s="532" t="s">
        <v>126</v>
      </c>
      <c r="G10" s="532" t="s">
        <v>127</v>
      </c>
      <c r="H10" s="532" t="s">
        <v>131</v>
      </c>
      <c r="I10" s="561" t="s">
        <v>327</v>
      </c>
    </row>
    <row r="11" spans="5:9">
      <c r="E11" s="556"/>
      <c r="F11" s="467"/>
      <c r="G11" s="467"/>
      <c r="H11" s="467"/>
      <c r="I11" s="562"/>
    </row>
    <row r="12" spans="5:9">
      <c r="E12" s="557"/>
      <c r="F12" s="449"/>
      <c r="G12" s="449"/>
      <c r="H12" s="449"/>
      <c r="I12" s="563"/>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6"/>
  <sheetViews>
    <sheetView showGridLines="0" topLeftCell="D7" zoomScale="85" zoomScaleNormal="85" workbookViewId="0">
      <selection activeCell="F16" sqref="F16"/>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0</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32" t="s">
        <v>119</v>
      </c>
      <c r="F9" s="532" t="s">
        <v>118</v>
      </c>
      <c r="G9" s="532" t="s">
        <v>1</v>
      </c>
      <c r="H9" s="532" t="s">
        <v>3</v>
      </c>
      <c r="I9" s="532" t="s">
        <v>4</v>
      </c>
      <c r="J9" s="532" t="s">
        <v>5</v>
      </c>
      <c r="K9" s="532" t="s">
        <v>6</v>
      </c>
      <c r="L9" s="532" t="s">
        <v>7</v>
      </c>
      <c r="M9" s="453" t="s">
        <v>8</v>
      </c>
      <c r="N9" s="533"/>
      <c r="O9" s="533"/>
      <c r="P9" s="454"/>
      <c r="Q9" s="532" t="s">
        <v>9</v>
      </c>
      <c r="R9" s="532" t="s">
        <v>447</v>
      </c>
      <c r="S9" s="532" t="s">
        <v>116</v>
      </c>
      <c r="T9" s="532" t="s">
        <v>125</v>
      </c>
      <c r="U9" s="520" t="s">
        <v>12</v>
      </c>
      <c r="V9" s="521"/>
      <c r="W9" s="520" t="s">
        <v>13</v>
      </c>
      <c r="X9" s="521"/>
      <c r="Y9" s="532" t="s">
        <v>14</v>
      </c>
      <c r="Z9" s="450" t="s">
        <v>441</v>
      </c>
      <c r="AA9" s="532" t="s">
        <v>459</v>
      </c>
    </row>
    <row r="10" spans="5:45" ht="31.5" customHeight="1">
      <c r="E10" s="467"/>
      <c r="F10" s="526"/>
      <c r="G10" s="467"/>
      <c r="H10" s="467"/>
      <c r="I10" s="467"/>
      <c r="J10" s="467"/>
      <c r="K10" s="467"/>
      <c r="L10" s="467"/>
      <c r="M10" s="453" t="s">
        <v>117</v>
      </c>
      <c r="N10" s="462"/>
      <c r="O10" s="463"/>
      <c r="P10" s="532" t="s">
        <v>16</v>
      </c>
      <c r="Q10" s="467"/>
      <c r="R10" s="467"/>
      <c r="S10" s="467"/>
      <c r="T10" s="467"/>
      <c r="U10" s="451"/>
      <c r="V10" s="452"/>
      <c r="W10" s="451"/>
      <c r="X10" s="452"/>
      <c r="Y10" s="467"/>
      <c r="Z10" s="450"/>
      <c r="AA10" s="467"/>
    </row>
    <row r="11" spans="5:45" ht="78.75" customHeight="1">
      <c r="E11" s="449"/>
      <c r="F11" s="527"/>
      <c r="G11" s="449"/>
      <c r="H11" s="449"/>
      <c r="I11" s="449"/>
      <c r="J11" s="449"/>
      <c r="K11" s="449"/>
      <c r="L11" s="449"/>
      <c r="M11" s="27" t="s">
        <v>123</v>
      </c>
      <c r="N11" s="27" t="s">
        <v>18</v>
      </c>
      <c r="O11" s="27" t="s">
        <v>19</v>
      </c>
      <c r="P11" s="449"/>
      <c r="Q11" s="449"/>
      <c r="R11" s="449"/>
      <c r="S11" s="449"/>
      <c r="T11" s="449"/>
      <c r="U11" s="27" t="s">
        <v>20</v>
      </c>
      <c r="V11" s="27" t="s">
        <v>21</v>
      </c>
      <c r="W11" s="27" t="s">
        <v>20</v>
      </c>
      <c r="X11" s="27" t="s">
        <v>21</v>
      </c>
      <c r="Y11" s="449"/>
      <c r="Z11" s="450"/>
      <c r="AA11" s="449"/>
    </row>
    <row r="12" spans="5:45" ht="16.5" customHeight="1">
      <c r="E12" s="8" t="s">
        <v>71</v>
      </c>
      <c r="F12" s="298"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0"/>
      <c r="AC13" s="10">
        <f>IF(SUM(H13:Y13)&gt;0,1,0)</f>
        <v>0</v>
      </c>
      <c r="AD13" s="10" t="str">
        <f>IF(COUNT(H15:$Y$15000)=0,"",SUM(AC1:AC65532))</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6.5" hidden="1" customHeight="1">
      <c r="E15" s="2"/>
      <c r="F15" s="167"/>
      <c r="G15" s="167"/>
      <c r="H15" s="167"/>
      <c r="I15" s="167"/>
      <c r="J15" s="167"/>
      <c r="K15" s="167"/>
      <c r="L15" s="167"/>
      <c r="M15" s="167"/>
      <c r="N15" s="167"/>
      <c r="O15" s="167"/>
      <c r="P15" s="167"/>
      <c r="Q15" s="167"/>
      <c r="R15" s="167"/>
      <c r="S15" s="167"/>
      <c r="T15" s="167"/>
      <c r="U15" s="167"/>
      <c r="V15" s="167"/>
      <c r="W15" s="167"/>
      <c r="X15" s="167"/>
      <c r="Y15" s="168"/>
    </row>
    <row r="16" spans="5:45" ht="20.100000000000001" customHeight="1">
      <c r="E16" s="105"/>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JT+ROit7KkIsduDKyvYmkrT4XwY413UF/G7ergxWAdy0v9QJTsr+q7fo9CvPB8QidBZx4Rp8+/zjYPoiLTtVdQ==" saltValue="OfqMOyNRcRXZ7wPxE/DKqg==" spinCount="100000"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xr:uid="{00000000-0002-0000-0500-000000000000}">
      <formula1>K13</formula1>
    </dataValidation>
    <dataValidation type="whole" operator="lessThanOrEqual" allowBlank="1" showInputMessage="1" showErrorMessage="1" sqref="U13" xr:uid="{00000000-0002-0000-0500-000001000000}">
      <formula1>H13</formula1>
    </dataValidation>
    <dataValidation type="whole" operator="lessThanOrEqual" allowBlank="1" showInputMessage="1" showErrorMessage="1" sqref="W13" xr:uid="{00000000-0002-0000-0500-000002000000}">
      <formula1>H13</formula1>
    </dataValidation>
    <dataValidation type="whole" operator="greaterThanOrEqual" allowBlank="1" showInputMessage="1" showErrorMessage="1" sqref="Q13:R13 H13:J13 M13:N13" xr:uid="{00000000-0002-0000-0500-000003000000}">
      <formula1>0</formula1>
    </dataValidation>
    <dataValidation type="textLength" operator="equal" allowBlank="1" showInputMessage="1" showErrorMessage="1" prompt="[A-Z][A-Z][A-Z][A-Z][A-Z][0-9][0-9][0-9][0-9][A-Z]_x000a__x000a_In absence of PAN write : ZZZZZ9999Z" sqref="G13" xr:uid="{00000000-0002-0000-0500-000004000000}">
      <formula1>10</formula1>
    </dataValidation>
    <dataValidation type="list" allowBlank="1" showInputMessage="1" showErrorMessage="1" sqref="AA13" xr:uid="{00000000-0002-0000-0500-000005000000}">
      <formula1>$AR$2:$AS$2</formula1>
    </dataValidation>
  </dataValidations>
  <hyperlinks>
    <hyperlink ref="G16" location="'Shareholding Pattern'!F14" display="Total" xr:uid="{00000000-0004-0000-0500-000000000000}"/>
    <hyperlink ref="F16" location="'Shareholding Pattern'!F14" display="Total" xr:uid="{00000000-0004-0000-0500-000001000000}"/>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8"/>
  <sheetViews>
    <sheetView showGridLines="0" tabSelected="1" topLeftCell="D7" workbookViewId="0">
      <selection activeCell="M16" sqref="M16"/>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4</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2" t="s">
        <v>600</v>
      </c>
    </row>
    <row r="4" spans="5:27" ht="15.75" hidden="1" customHeight="1">
      <c r="AA4" s="302" t="s">
        <v>601</v>
      </c>
    </row>
    <row r="5" spans="5:27" ht="13.5" hidden="1" customHeight="1">
      <c r="AA5" s="302" t="s">
        <v>602</v>
      </c>
    </row>
    <row r="6" spans="5:27" ht="17.25" hidden="1" customHeight="1">
      <c r="AA6" s="302" t="s">
        <v>603</v>
      </c>
    </row>
    <row r="7" spans="5:27">
      <c r="F7" s="534"/>
      <c r="G7" s="534"/>
      <c r="H7" s="534"/>
      <c r="I7" s="63"/>
      <c r="AA7" s="302" t="s">
        <v>604</v>
      </c>
    </row>
    <row r="8" spans="5:27">
      <c r="F8" s="535"/>
      <c r="G8" s="535"/>
      <c r="H8" s="535"/>
      <c r="I8" s="63"/>
      <c r="AA8" s="302" t="s">
        <v>605</v>
      </c>
    </row>
    <row r="9" spans="5:27" ht="60" customHeight="1">
      <c r="E9" s="532" t="s">
        <v>114</v>
      </c>
      <c r="F9" s="453" t="s">
        <v>587</v>
      </c>
      <c r="G9" s="533"/>
      <c r="H9" s="533"/>
      <c r="I9" s="533"/>
      <c r="J9" s="533"/>
      <c r="K9" s="454"/>
      <c r="L9" s="453" t="s">
        <v>592</v>
      </c>
      <c r="M9" s="533"/>
      <c r="N9" s="533"/>
      <c r="O9" s="533"/>
      <c r="P9" s="454"/>
      <c r="Q9" s="541" t="s">
        <v>593</v>
      </c>
      <c r="R9" s="541"/>
      <c r="S9" s="541"/>
      <c r="T9" s="541"/>
      <c r="U9" s="541"/>
      <c r="V9" s="450" t="s">
        <v>625</v>
      </c>
      <c r="AA9" s="302" t="s">
        <v>606</v>
      </c>
    </row>
    <row r="10" spans="5:27" ht="14.25" customHeight="1">
      <c r="E10" s="467"/>
      <c r="F10" s="450" t="s">
        <v>588</v>
      </c>
      <c r="G10" s="450" t="s">
        <v>589</v>
      </c>
      <c r="H10" s="537" t="s">
        <v>590</v>
      </c>
      <c r="I10" s="27"/>
      <c r="J10" s="450" t="s">
        <v>591</v>
      </c>
      <c r="K10" s="539" t="s">
        <v>611</v>
      </c>
      <c r="L10" s="450" t="s">
        <v>588</v>
      </c>
      <c r="M10" s="450" t="s">
        <v>589</v>
      </c>
      <c r="N10" s="537" t="s">
        <v>590</v>
      </c>
      <c r="O10" s="450" t="s">
        <v>591</v>
      </c>
      <c r="P10" s="539" t="s">
        <v>611</v>
      </c>
      <c r="Q10" s="450" t="s">
        <v>594</v>
      </c>
      <c r="R10" s="450"/>
      <c r="S10" s="450"/>
      <c r="T10" s="450"/>
      <c r="U10" s="450"/>
      <c r="V10" s="450"/>
      <c r="AA10" s="302" t="s">
        <v>607</v>
      </c>
    </row>
    <row r="11" spans="5:27" ht="47.25" customHeight="1">
      <c r="E11" s="449"/>
      <c r="F11" s="450"/>
      <c r="G11" s="450"/>
      <c r="H11" s="537"/>
      <c r="I11" s="27"/>
      <c r="J11" s="450"/>
      <c r="K11" s="540"/>
      <c r="L11" s="450"/>
      <c r="M11" s="450"/>
      <c r="N11" s="537"/>
      <c r="O11" s="450"/>
      <c r="P11" s="540"/>
      <c r="Q11" s="297" t="s">
        <v>595</v>
      </c>
      <c r="R11" s="297" t="s">
        <v>596</v>
      </c>
      <c r="S11" s="306" t="s">
        <v>627</v>
      </c>
      <c r="T11" s="297" t="s">
        <v>597</v>
      </c>
      <c r="U11" s="297" t="s">
        <v>628</v>
      </c>
      <c r="V11" s="450"/>
      <c r="AA11" s="302" t="s">
        <v>608</v>
      </c>
    </row>
    <row r="12" spans="5:27">
      <c r="E12" s="300"/>
      <c r="F12" s="538" t="s">
        <v>609</v>
      </c>
      <c r="G12" s="538"/>
      <c r="H12" s="299"/>
      <c r="I12" s="299"/>
      <c r="J12" s="299"/>
      <c r="K12" s="299"/>
      <c r="L12" s="299"/>
      <c r="M12" s="299"/>
      <c r="N12" s="299"/>
      <c r="O12" s="299"/>
      <c r="P12" s="299"/>
      <c r="Q12" s="299"/>
      <c r="R12" s="299"/>
      <c r="S12" s="299"/>
      <c r="T12" s="299"/>
      <c r="U12" s="299"/>
      <c r="V12" s="301"/>
    </row>
    <row r="13" spans="5:27" ht="21" hidden="1" customHeight="1">
      <c r="E13" s="45"/>
      <c r="F13" s="207"/>
      <c r="G13" s="207"/>
      <c r="H13" s="207"/>
      <c r="I13" s="305"/>
      <c r="J13" s="303"/>
      <c r="K13" s="207"/>
      <c r="L13" s="207"/>
      <c r="M13" s="207"/>
      <c r="N13" s="207"/>
      <c r="O13" s="304"/>
      <c r="P13" s="207"/>
      <c r="Q13" s="82"/>
      <c r="R13" s="82"/>
      <c r="S13" s="82"/>
      <c r="T13" s="62"/>
      <c r="U13" s="62"/>
      <c r="V13" s="307"/>
    </row>
    <row r="14" spans="5:27" ht="24.75" customHeight="1">
      <c r="E14" s="34"/>
      <c r="F14" s="536"/>
      <c r="G14" s="536"/>
      <c r="H14" s="536"/>
      <c r="I14" s="3"/>
      <c r="J14" s="35"/>
      <c r="K14" s="35"/>
      <c r="L14" s="35"/>
      <c r="M14" s="35"/>
      <c r="N14" s="35"/>
      <c r="O14" s="35"/>
      <c r="P14" s="35"/>
      <c r="Q14" s="35"/>
      <c r="R14" s="35"/>
      <c r="S14" s="35"/>
      <c r="T14" s="35"/>
      <c r="U14" s="35"/>
      <c r="V14" s="36"/>
    </row>
    <row r="15" spans="5:27" ht="24.75" customHeight="1">
      <c r="E15" s="45">
        <v>1</v>
      </c>
      <c r="F15" s="365" t="s">
        <v>868</v>
      </c>
      <c r="G15" s="365" t="s">
        <v>869</v>
      </c>
      <c r="H15" s="207"/>
      <c r="I15" s="305"/>
      <c r="J15" s="366" t="s">
        <v>600</v>
      </c>
      <c r="K15" s="388"/>
      <c r="L15" s="365" t="s">
        <v>876</v>
      </c>
      <c r="M15" s="365" t="s">
        <v>877</v>
      </c>
      <c r="N15" s="207"/>
      <c r="O15" s="367" t="s">
        <v>600</v>
      </c>
      <c r="P15" s="388"/>
      <c r="Q15" s="368">
        <v>20</v>
      </c>
      <c r="R15" s="368">
        <v>20</v>
      </c>
      <c r="S15" s="368"/>
      <c r="T15" s="369" t="s">
        <v>93</v>
      </c>
      <c r="U15" s="369" t="s">
        <v>93</v>
      </c>
      <c r="V15" s="370" t="s">
        <v>878</v>
      </c>
    </row>
    <row r="16" spans="5:27" ht="24.75" customHeight="1">
      <c r="E16" s="45">
        <v>2</v>
      </c>
      <c r="F16" s="365" t="s">
        <v>870</v>
      </c>
      <c r="G16" s="365" t="s">
        <v>871</v>
      </c>
      <c r="H16" s="207"/>
      <c r="I16" s="305"/>
      <c r="J16" s="366" t="s">
        <v>600</v>
      </c>
      <c r="K16" s="388"/>
      <c r="L16" s="365" t="s">
        <v>876</v>
      </c>
      <c r="M16" s="365" t="s">
        <v>883</v>
      </c>
      <c r="N16" s="207"/>
      <c r="O16" s="367" t="s">
        <v>600</v>
      </c>
      <c r="P16" s="388"/>
      <c r="Q16" s="368">
        <v>80</v>
      </c>
      <c r="R16" s="368">
        <v>80</v>
      </c>
      <c r="S16" s="368"/>
      <c r="T16" s="369" t="s">
        <v>93</v>
      </c>
      <c r="U16" s="369" t="s">
        <v>93</v>
      </c>
      <c r="V16" s="370" t="s">
        <v>878</v>
      </c>
    </row>
    <row r="17" spans="5:22" ht="24.75" customHeight="1">
      <c r="E17" s="45">
        <v>3</v>
      </c>
      <c r="F17" s="365" t="s">
        <v>872</v>
      </c>
      <c r="G17" s="365" t="s">
        <v>873</v>
      </c>
      <c r="H17" s="207"/>
      <c r="I17" s="305"/>
      <c r="J17" s="366" t="s">
        <v>600</v>
      </c>
      <c r="K17" s="388"/>
      <c r="L17" s="365" t="s">
        <v>876</v>
      </c>
      <c r="M17" s="365" t="s">
        <v>877</v>
      </c>
      <c r="N17" s="207"/>
      <c r="O17" s="367" t="s">
        <v>600</v>
      </c>
      <c r="P17" s="388"/>
      <c r="Q17" s="368"/>
      <c r="R17" s="368"/>
      <c r="S17" s="368"/>
      <c r="T17" s="369" t="s">
        <v>93</v>
      </c>
      <c r="U17" s="369" t="s">
        <v>93</v>
      </c>
      <c r="V17" s="370" t="s">
        <v>878</v>
      </c>
    </row>
    <row r="18" spans="5:22" ht="24.75" customHeight="1">
      <c r="E18" s="45">
        <v>4</v>
      </c>
      <c r="F18" s="365" t="s">
        <v>874</v>
      </c>
      <c r="G18" s="365" t="s">
        <v>875</v>
      </c>
      <c r="H18" s="207"/>
      <c r="I18" s="305"/>
      <c r="J18" s="366" t="s">
        <v>600</v>
      </c>
      <c r="K18" s="388"/>
      <c r="L18" s="365" t="s">
        <v>876</v>
      </c>
      <c r="M18" s="365" t="s">
        <v>877</v>
      </c>
      <c r="N18" s="207"/>
      <c r="O18" s="367" t="s">
        <v>600</v>
      </c>
      <c r="P18" s="388"/>
      <c r="Q18" s="368"/>
      <c r="R18" s="368"/>
      <c r="S18" s="368"/>
      <c r="T18" s="369" t="s">
        <v>93</v>
      </c>
      <c r="U18" s="369" t="s">
        <v>93</v>
      </c>
      <c r="V18" s="370" t="s">
        <v>878</v>
      </c>
    </row>
  </sheetData>
  <sheetProtection algorithmName="SHA-512" hashValue="sQJjec/AuBBTQzF/WNF4i4LlM9EYGZUD3rEuWObTR9GMQEBGdVVTNXFXUq3+tyoCURXq4r+2xbXk5aVy4r0xPA==" saltValue="P9qRrCYfP6wg7VkHg6cPcg==" spinCount="100000"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T15:U18" xr:uid="{00000000-0002-0000-0600-000000000000}">
      <formula1>$L$1:$M$1</formula1>
    </dataValidation>
    <dataValidation type="decimal" allowBlank="1" showInputMessage="1" showErrorMessage="1" prompt="Enter the value without percentage (%) symbol (.e.g. to enter 10.00%, enter it as 10.00)" sqref="Q13:S13 Q15:S18" xr:uid="{00000000-0002-0000-0600-000001000000}">
      <formula1>0</formula1>
      <formula2>100</formula2>
    </dataValidation>
    <dataValidation type="list" allowBlank="1" showInputMessage="1" showErrorMessage="1" sqref="J13 O13 O15:O18 J15:J18"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124</v>
      </c>
      <c r="T9" s="450" t="s">
        <v>89</v>
      </c>
      <c r="U9" s="450" t="s">
        <v>12</v>
      </c>
      <c r="V9" s="450"/>
      <c r="W9" s="450" t="s">
        <v>13</v>
      </c>
      <c r="X9" s="450"/>
      <c r="Y9" s="450" t="s">
        <v>14</v>
      </c>
      <c r="Z9" s="450" t="s">
        <v>441</v>
      </c>
      <c r="AA9" s="532" t="s">
        <v>459</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5:45" s="243" customFormat="1" ht="19.5" customHeight="1">
      <c r="E12" s="8" t="s">
        <v>72</v>
      </c>
      <c r="F12" s="542" t="s">
        <v>29</v>
      </c>
      <c r="G12" s="543"/>
      <c r="H12" s="244"/>
      <c r="I12" s="244"/>
      <c r="J12" s="244"/>
      <c r="K12" s="244"/>
      <c r="L12" s="244"/>
      <c r="M12" s="244"/>
      <c r="N12" s="244"/>
      <c r="O12" s="244"/>
      <c r="P12" s="244"/>
      <c r="Q12" s="244"/>
      <c r="R12" s="244"/>
      <c r="S12" s="244"/>
      <c r="T12" s="244"/>
      <c r="U12" s="244"/>
      <c r="V12" s="244"/>
      <c r="W12" s="244"/>
      <c r="X12" s="244"/>
      <c r="Y12" s="244"/>
      <c r="Z12" s="244"/>
      <c r="AA12" s="245"/>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0"/>
      <c r="AC13" s="10">
        <f>IF(SUM(H13:Y13)&gt;0,1,0)</f>
        <v>0</v>
      </c>
      <c r="AD13" s="10" t="str">
        <f>IF(COUNT(H15:$Y$14995)=0,"",SUM(AC1:AC65533))</f>
        <v/>
      </c>
    </row>
    <row r="14" spans="5:45" s="243" customFormat="1" ht="25.5" customHeight="1">
      <c r="E14" s="240"/>
      <c r="F14" s="241"/>
      <c r="G14" s="241"/>
      <c r="H14" s="241"/>
      <c r="I14" s="241"/>
      <c r="J14" s="241"/>
      <c r="K14" s="241"/>
      <c r="L14" s="241"/>
      <c r="M14" s="241"/>
      <c r="N14" s="241"/>
      <c r="O14" s="241"/>
      <c r="P14" s="241"/>
      <c r="Q14" s="241"/>
      <c r="R14" s="241"/>
      <c r="S14" s="241"/>
      <c r="T14" s="241"/>
      <c r="U14" s="241"/>
      <c r="V14" s="241"/>
      <c r="W14" s="241"/>
      <c r="X14" s="241"/>
      <c r="Y14" s="241"/>
      <c r="Z14" s="241"/>
      <c r="AA14" s="242"/>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4zpnP7si294E8QesI1WIyCHfpgrUcQL6teBFvmujXAX+z0+qU2pkKDX6VhMs46hjAKfuZrOGHDYZsq2tX/evxg==" saltValue="7pGJNu4iG8EWPSJaffGesg==" spinCount="100000"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c r="AR9" t="s">
        <v>337</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c r="AR10" t="s">
        <v>338</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2"/>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8YAhqfnN8wRQZ1p0LgEsoi7NAWQ4hpSyZtD3MiUpRzFROK/YIxuFO5BE2dDK/elh791WUV9vl+tDz/OncKO10A==" saltValue="+VfnTWqEcypnd6euCJXIew==" spinCount="100000"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Chintan Shah</cp:lastModifiedBy>
  <cp:lastPrinted>2016-09-08T06:44:45Z</cp:lastPrinted>
  <dcterms:created xsi:type="dcterms:W3CDTF">2015-12-16T12:56:50Z</dcterms:created>
  <dcterms:modified xsi:type="dcterms:W3CDTF">2025-06-18T06:44:12Z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MSIP_Label_defa4170-0d19-0005-0004-bc88714345d2_Enabled">
    <vt:lpwstr>true</vt:lpwstr>
  </property>
  <property fmtid="{D5CDD505-2E9C-101B-9397-08002B2CF9AE}" pid="4" name="MSIP_Label_defa4170-0d19-0005-0004-bc88714345d2_SetDate">
    <vt:lpwstr>2025-06-18T06:44:10Z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1d38d50a-2a13-45e4-a655-e5d70062db45</vt:lpwstr>
  </property>
  <property fmtid="{D5CDD505-2E9C-101B-9397-08002B2CF9AE}" pid="8" name="MSIP_Label_defa4170-0d19-0005-0004-bc88714345d2_ActionId">
    <vt:lpwstr>133b2831-4f54-4906-b777-8d87a16e5898</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