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3B0173D7-B745-4A4D-AF92-355C1A9DB005}" xr6:coauthVersionLast="47" xr6:coauthVersionMax="47" xr10:uidLastSave="{00000000-0000-0000-0000-000000000000}"/>
  <bookViews>
    <workbookView xWindow="-120" yWindow="-120" windowWidth="20730" windowHeight="11040" tabRatio="907" firstSheet="2"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r:id="rId6"/>
    <sheet name="SBO" sheetId="49" r:id="rId7"/>
    <sheet name="CGAndSG" sheetId="3" r:id="rId8"/>
    <sheet name="Banks" sheetId="4" state="hidden" r:id="rId9"/>
    <sheet name="OtherIND" sheetId="5"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r:id="rId46"/>
    <sheet name="NBFC" sheetId="31" state="hidden" r:id="rId47"/>
    <sheet name="EmpTrust" sheetId="32" state="hidden" r:id="rId48"/>
    <sheet name="OD" sheetId="33" state="hidden" r:id="rId49"/>
    <sheet name="Other_NonInsti" sheetId="34"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28" l="1"/>
  <c r="V16" i="28"/>
  <c r="S16" i="28"/>
  <c r="M16" i="28"/>
  <c r="O16" i="28" s="1"/>
  <c r="K16" i="28"/>
  <c r="AC15" i="28"/>
  <c r="V15" i="28"/>
  <c r="S15" i="28"/>
  <c r="M15" i="28"/>
  <c r="O15" i="28" s="1"/>
  <c r="K15" i="28"/>
  <c r="X15" i="34"/>
  <c r="U15" i="34"/>
  <c r="O15" i="34"/>
  <c r="Q15" i="34" s="1"/>
  <c r="M15" i="34"/>
  <c r="X17" i="2"/>
  <c r="V17" i="2"/>
  <c r="S17" i="2"/>
  <c r="M17" i="2"/>
  <c r="O17" i="2" s="1"/>
  <c r="K17" i="2"/>
  <c r="X16" i="2"/>
  <c r="V16" i="2"/>
  <c r="S16" i="2"/>
  <c r="M16" i="2"/>
  <c r="O16" i="2" s="1"/>
  <c r="K16" i="2"/>
  <c r="X15" i="2"/>
  <c r="V15" i="2"/>
  <c r="S15" i="2"/>
  <c r="M15" i="2"/>
  <c r="O15" i="2" s="1"/>
  <c r="K15" i="2"/>
  <c r="AD15" i="5" l="1"/>
  <c r="Z15" i="5"/>
  <c r="X15" i="5"/>
  <c r="U15" i="5"/>
  <c r="O15" i="5"/>
  <c r="Q15" i="5" s="1"/>
  <c r="M15" i="5"/>
  <c r="AC41" i="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28" l="1"/>
  <c r="P16" i="28"/>
  <c r="P17" i="2"/>
  <c r="R15" i="34"/>
  <c r="P15" i="2"/>
  <c r="P16" i="2"/>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L16" i="28" l="1"/>
  <c r="L15" i="28"/>
  <c r="T15" i="28"/>
  <c r="T16" i="28"/>
  <c r="V15" i="34"/>
  <c r="N15" i="34"/>
  <c r="L17" i="2"/>
  <c r="T17" i="2"/>
  <c r="L16" i="2"/>
  <c r="T16" i="2"/>
  <c r="T15" i="2"/>
  <c r="L15" i="2"/>
  <c r="N15" i="5"/>
  <c r="V15" i="5"/>
  <c r="V17" i="5"/>
  <c r="N17" i="5"/>
  <c r="M17" i="1"/>
  <c r="U17" i="1"/>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2" l="1"/>
  <c r="AC17" i="2"/>
  <c r="AC16" i="2"/>
  <c r="AF15" i="5"/>
  <c r="AG13" i="5" s="1"/>
  <c r="H17" i="1" s="1"/>
  <c r="AD13" i="5"/>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<sst xmlns="http://schemas.openxmlformats.org/spreadsheetml/2006/main" count="4579" uniqueCount="889">
  <si>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</si>
  <si>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</si>
  <si>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</si>
  <si>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</si>
  <si>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</si>
  <si>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</si>
  <si>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</si>
  <si>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</si>
  <si>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</si>
  <si>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</si>
  <si>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</si>
  <si>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</si>
  <si>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</si>
  <si>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</si>
  <si>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</si>
  <si>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</si>
  <si>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</si>
  <si>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</si>
  <si>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</si>
  <si>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</si>
  <si>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</si>
  <si>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</si>
  <si>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</si>
  <si>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</si>
  <si>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</si>
  <si>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</si>
  <si>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</si>
  <si>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</si>
  <si>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</si>
  <si>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</si>
  <si>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</si>
  <si>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</si>
  <si>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</si>
  <si>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</si>
  <si>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</si>
  <si>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</si>
  <si>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</si>
  <si>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</si>
  <si>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</si>
  <si>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</si>
  <si>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</si>
  <si>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</si>
  <si>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</si>
  <si>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</si>
  <si>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</si>
  <si>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</si>
  <si>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</si>
  <si>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</si>
  <si>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</si>
  <si>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</si>
  <si>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</si>
  <si>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</si>
  <si>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</si>
  <si>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</si>
  <si>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</si>
  <si>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</si>
  <si>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</si>
  <si>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</si>
  <si>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</si>
  <si>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</si>
  <si>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</si>
  <si>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</si>
  <si>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</si>
  <si>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</si>
  <si>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</si>
  <si>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</si>
  <si>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</si>
  <si>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</si>
  <si>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</si>
  <si>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</si>
  <si>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</si>
  <si>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</si>
  <si>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</si>
  <si>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</si>
  <si>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</si>
  <si>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</si>
  <si>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</si>
  <si>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</si>
  <si>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</si>
  <si>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</si>
  <si>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</si>
  <si>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</si>
  <si>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</si>
  <si>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</si>
  <si>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</si>
  <si>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</si>
  <si>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</si>
  <si>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</si>
  <si>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</si>
  <si>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</si>
  <si>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</si>
  <si>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</si>
  <si>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</si>
  <si>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</si>
  <si>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</si>
  <si>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</si>
  <si>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</si>
  <si>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</si>
  <si>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</si>
  <si>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</si>
  <si>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</si>
  <si>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</si>
  <si>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</si>
  <si>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</si>
  <si>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</si>
  <si>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</si>
  <si>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</si>
  <si>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</si>
  <si>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</si>
  <si>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</si>
  <si>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</si>
  <si>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</si>
  <si>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</si>
  <si>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</si>
  <si>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</si>
  <si>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</si>
  <si>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</si>
  <si>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</si>
  <si>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</si>
  <si>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</si>
  <si>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</si>
  <si>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</si>
  <si>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</si>
  <si>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</si>
  <si>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</si>
  <si>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</si>
  <si>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</si>
  <si>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</si>
  <si>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</si>
  <si>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</si>
  <si>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</si>
  <si>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</si>
  <si>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</si>
  <si>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</si>
  <si>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</si>
  <si>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</si>
  <si>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</si>
  <si>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</si>
  <si>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</si>
  <si>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</si>
  <si>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</si>
  <si>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</si>
  <si>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</si>
  <si>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</si>
  <si>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</si>
  <si>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</si>
  <si>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</si>
  <si>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</si>
  <si>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</si>
  <si>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</si>
  <si>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</si>
  <si>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</si>
  <si>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</si>
  <si>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</si>
  <si>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</si>
  <si>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</si>
  <si>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</si>
  <si>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</si>
  <si>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</si>
  <si>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</si>
  <si>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</si>
  <si>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</si>
  <si>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</si>
  <si>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</si>
  <si>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</si>
  <si>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</si>
  <si>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</si>
  <si>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</si>
  <si>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</si>
  <si>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</si>
  <si>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</si>
  <si>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</si>
  <si>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</si>
  <si>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</si>
  <si>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</si>
  <si>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</si>
  <si>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</si>
  <si>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</si>
  <si>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</si>
  <si>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</si>
  <si>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</si>
  <si>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</si>
  <si>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</si>
  <si>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</si>
  <si>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</si>
  <si>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</si>
  <si>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</si>
  <si>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</si>
  <si>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</si>
  <si>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</si>
  <si>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</si>
  <si>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</si>
  <si>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</si>
  <si>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</si>
  <si>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</si>
  <si>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</si>
  <si>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</si>
  <si>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</si>
  <si>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</si>
  <si>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</si>
  <si>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</si>
  <si>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</si>
  <si>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</si>
  <si>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</si>
  <si>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</si>
  <si>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</si>
  <si>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</si>
  <si>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</si>
  <si>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</si>
  <si>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</si>
  <si>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</si>
  <si>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</si>
  <si>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</si>
  <si>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</si>
  <si>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</si>
  <si>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</si>
  <si>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</si>
  <si>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</si>
  <si>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</si>
  <si>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</si>
  <si>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</si>
  <si>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</si>
  <si>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</si>
  <si>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</si>
  <si>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</si>
  <si>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</si>
  <si>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</si>
  <si>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</si>
  <si>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</si>
  <si>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</si>
  <si>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</si>
  <si>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</si>
  <si>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</si>
  <si>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</si>
  <si>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</si>
  <si>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</si>
  <si>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</si>
  <si>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</si>
  <si>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</si>
  <si>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</si>
  <si>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</si>
  <si>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</si>
  <si>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</si>
  <si>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</si>
  <si>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</si>
  <si>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</si>
  <si>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</si>
  <si>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</si>
  <si>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</si>
  <si>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</si>
  <si>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</si>
  <si>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</si>
  <si>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</si>
  <si>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</si>
  <si>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</si>
  <si>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</si>
  <si>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</si>
  <si>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</si>
  <si>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</si>
  <si>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</si>
  <si>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</si>
  <si>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</si>
  <si>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</si>
  <si>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</si>
  <si>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</si>
  <si>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</si>
  <si>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</si>
  <si>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</si>
  <si>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</si>
  <si>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</si>
  <si>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</si>
  <si>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</si>
  <si>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</si>
  <si>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</si>
  <si>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</si>
  <si>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</si>
  <si>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</si>
  <si>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</si>
  <si>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</si>
  <si>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</si>
  <si>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</si>
  <si>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</si>
  <si>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</si>
  <si>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</si>
  <si>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</si>
  <si>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</si>
  <si>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</si>
  <si>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</si>
  <si>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</si>
  <si>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</si>
  <si>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</si>
  <si>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</si>
  <si>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</si>
  <si>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</si>
  <si>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</si>
  <si>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</si>
  <si>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</si>
  <si>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</si>
  <si>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</si>
  <si>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</si>
  <si>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</si>
  <si>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</si>
  <si>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</si>
  <si>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</si>
  <si>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</si>
  <si>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</si>
  <si>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</si>
  <si>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</si>
  <si>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</si>
  <si>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</si>
  <si>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</si>
  <si>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</si>
  <si>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</si>
  <si>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</si>
  <si>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</si>
  <si>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</si>
  <si>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</si>
  <si>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</si>
  <si>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</si>
  <si>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</si>
  <si>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</si>
  <si>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</si>
  <si>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</si>
  <si>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</si>
  <si>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</si>
  <si>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</si>
  <si>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</si>
  <si>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</si>
  <si>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</si>
  <si>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</si>
  <si>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</si>
  <si>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</si>
  <si>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</si>
  <si>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</si>
  <si>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</si>
  <si>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</si>
  <si>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</si>
  <si>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</si>
  <si>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</si>
  <si>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</si>
  <si>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</si>
  <si>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</si>
  <si>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</si>
  <si>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</si>
  <si>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</si>
  <si>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</si>
  <si>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</si>
  <si>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</si>
  <si>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</si>
  <si>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</si>
  <si>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</si>
  <si>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</si>
  <si>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</si>
  <si>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</si>
  <si>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</si>
  <si>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</si>
  <si>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</si>
  <si>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</si>
  <si>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</si>
  <si>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</si>
  <si>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</si>
  <si>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</si>
  <si>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</si>
  <si>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</si>
  <si>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</si>
  <si>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</si>
  <si>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</si>
  <si>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</si>
  <si>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</si>
  <si>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</si>
  <si>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</si>
  <si>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</si>
  <si>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</si>
  <si>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</si>
  <si>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</si>
  <si>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</si>
  <si>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</si>
  <si>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</si>
  <si>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</si>
  <si>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</si>
  <si>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</si>
  <si>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</si>
  <si>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</si>
  <si>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</si>
  <si>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</si>
  <si>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</si>
  <si>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</si>
  <si>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</si>
  <si>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</si>
  <si>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</si>
  <si>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</si>
  <si>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</si>
  <si>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</si>
  <si>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</si>
  <si>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</si>
  <si>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</si>
  <si>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</si>
  <si>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</si>
  <si>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</si>
  <si>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</si>
  <si>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</si>
  <si>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</si>
  <si>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</si>
  <si>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</si>
  <si>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</si>
  <si>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</si>
  <si>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</si>
  <si>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</si>
  <si>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</si>
  <si>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</si>
  <si>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</si>
  <si>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</si>
  <si>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</si>
  <si>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</si>
  <si>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</si>
  <si>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</si>
  <si>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</si>
  <si>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</si>
  <si>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</si>
  <si>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</si>
  <si>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</si>
  <si>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</si>
  <si>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</si>
  <si>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</si>
  <si>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</si>
  <si>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</si>
  <si>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</si>
  <si>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</si>
  <si>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</si>
  <si>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</si>
  <si>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</si>
  <si>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</si>
  <si>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</si>
  <si>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</si>
  <si>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</si>
  <si>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</si>
  <si>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</si>
  <si>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</si>
  <si>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</si>
  <si>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</si>
  <si>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</si>
  <si>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</si>
  <si>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</si>
  <si>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</si>
  <si>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</si>
  <si>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</si>
  <si>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</si>
  <si>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</si>
  <si>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</si>
  <si>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</si>
  <si>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</si>
  <si>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</si>
  <si>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</si>
  <si>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</si>
  <si>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</si>
  <si>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</si>
  <si>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</si>
  <si>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</si>
  <si>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</si>
  <si>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</si>
  <si>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</si>
  <si>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</si>
  <si>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</si>
  <si>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</si>
  <si>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</si>
  <si>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</si>
  <si>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</si>
  <si>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</si>
  <si>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</si>
  <si>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</si>
  <si>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</si>
  <si>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</si>
  <si>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</si>
  <si>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</si>
  <si>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</si>
  <si>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</si>
  <si>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</si>
  <si>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</si>
  <si>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</si>
  <si>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</si>
  <si>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</si>
  <si>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</si>
  <si>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</si>
  <si>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</si>
  <si>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</si>
  <si>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</si>
  <si>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</si>
  <si>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</si>
  <si>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</si>
  <si>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</si>
  <si>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</si>
  <si>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</si>
  <si>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</si>
  <si>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</si>
  <si>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</si>
  <si>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</si>
  <si>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</si>
  <si>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</si>
  <si>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</si>
  <si>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</si>
  <si>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</si>
  <si>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</si>
  <si>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</si>
  <si>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</si>
  <si>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</si>
  <si>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</si>
  <si>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</si>
  <si>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</si>
  <si>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</si>
  <si>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</si>
  <si>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</si>
  <si>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</si>
  <si>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</si>
  <si>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</si>
  <si>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</si>
  <si>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</si>
  <si>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</si>
  <si>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</si>
  <si>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</si>
  <si>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</si>
  <si>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</si>
  <si>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</si>
  <si>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</si>
  <si>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</si>
  <si>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</si>
  <si>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</si>
  <si>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</si>
  <si>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</si>
  <si>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</si>
  <si>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</si>
  <si>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</si>
  <si>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</si>
  <si>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</si>
  <si>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</si>
  <si>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</si>
  <si>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</si>
  <si>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</si>
  <si>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</si>
  <si>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</si>
  <si>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</si>
  <si>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</si>
  <si>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</si>
  <si>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</si>
  <si>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</si>
  <si>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</si>
  <si>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</si>
  <si>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</si>
  <si>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</si>
  <si>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</si>
  <si>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</si>
  <si>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</si>
  <si>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</si>
  <si>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</si>
  <si>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</si>
  <si>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</si>
  <si>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</si>
  <si>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</si>
  <si>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</si>
  <si>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</si>
  <si>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</si>
  <si>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</si>
  <si>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</si>
  <si>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</si>
  <si>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</si>
  <si>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</si>
  <si>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</si>
  <si>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</si>
  <si>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</si>
  <si>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</si>
  <si>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</si>
  <si>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</si>
  <si>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</si>
  <si>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</si>
  <si>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</si>
  <si>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</si>
  <si>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</si>
  <si>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</si>
  <si>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</si>
  <si>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</si>
  <si>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</si>
  <si>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</si>
  <si>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</si>
  <si>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</si>
  <si>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</si>
  <si>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</si>
  <si>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</si>
  <si>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</si>
  <si>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</si>
  <si>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</si>
  <si>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</si>
  <si>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</si>
  <si>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</si>
  <si>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</si>
  <si>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</si>
  <si>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</si>
  <si>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</si>
  <si>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</si>
  <si>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</si>
  <si>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</si>
  <si>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</si>
  <si>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</si>
  <si>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</si>
  <si>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</si>
  <si>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</si>
  <si>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</si>
  <si>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</si>
  <si>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</si>
  <si>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</si>
  <si>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</si>
  <si>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</si>
  <si>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</si>
  <si>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</si>
  <si>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</si>
  <si>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</si>
  <si>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</si>
  <si>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</si>
  <si>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</si>
  <si>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</si>
  <si>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</si>
  <si>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</si>
  <si>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</si>
  <si>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</si>
  <si>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</si>
  <si>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</si>
  <si>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</si>
  <si>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</si>
  <si>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</si>
  <si>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</si>
  <si>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</si>
  <si>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</si>
  <si>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</si>
  <si>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</si>
  <si>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</si>
  <si>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</si>
  <si>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</si>
  <si>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</si>
  <si>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</si>
  <si>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</si>
  <si>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</si>
  <si>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</si>
  <si>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</si>
  <si>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</si>
  <si>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</si>
  <si>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</si>
  <si>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</si>
  <si>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</si>
  <si>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</si>
  <si>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</si>
  <si>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</si>
  <si>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</si>
  <si>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</si>
  <si>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</si>
  <si>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</si>
  <si>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</si>
  <si>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</si>
  <si>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</si>
  <si>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</si>
  <si>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</si>
  <si>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</si>
  <si>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</si>
  <si>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</si>
  <si>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</si>
  <si>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</si>
  <si>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</si>
  <si>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</si>
  <si>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</si>
  <si>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</si>
  <si>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</si>
  <si>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</si>
  <si>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</si>
  <si>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</si>
  <si>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</si>
  <si>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</si>
  <si>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</si>
  <si>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</si>
  <si>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</si>
  <si>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</si>
  <si>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</si>
  <si>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</si>
  <si>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</si>
  <si>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</si>
  <si>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</si>
  <si>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</si>
  <si>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</si>
  <si>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</si>
  <si>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</si>
  <si>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</si>
  <si>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</si>
  <si>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</si>
  <si>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</si>
  <si>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</si>
  <si>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</si>
  <si>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</si>
  <si>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</si>
  <si>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</si>
  <si>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</si>
  <si>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</si>
  <si>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</si>
  <si>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</si>
  <si>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</si>
  <si>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</si>
  <si>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</si>
  <si>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</si>
  <si>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</si>
  <si>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</si>
  <si>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</si>
  <si>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</si>
  <si>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</si>
  <si>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</si>
  <si>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</si>
  <si>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</si>
  <si>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</si>
  <si>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</si>
  <si>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</si>
  <si>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</si>
  <si>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</si>
  <si>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</si>
  <si>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</si>
  <si>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</si>
  <si>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</si>
  <si>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</si>
  <si>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</si>
  <si>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</si>
  <si>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</si>
  <si>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</si>
  <si>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</si>
  <si>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</si>
  <si>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</si>
  <si>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</si>
  <si>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</si>
  <si>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</si>
  <si>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</si>
  <si>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</si>
  <si>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</si>
  <si>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</si>
  <si>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</si>
  <si>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</si>
  <si>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</si>
  <si>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</si>
  <si>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</si>
  <si>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</si>
  <si>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</si>
  <si>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</si>
  <si>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</si>
  <si>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</si>
  <si>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</si>
  <si>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</si>
  <si>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</si>
  <si>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</si>
  <si>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</si>
  <si>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</si>
  <si>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</si>
  <si>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</si>
  <si>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</si>
  <si>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</si>
  <si>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</si>
  <si>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</si>
  <si>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</si>
  <si>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</si>
  <si>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</si>
  <si>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</si>
  <si>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</si>
  <si>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</si>
  <si>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</si>
  <si>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</si>
  <si>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</si>
  <si>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</si>
  <si>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</si>
  <si>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</si>
  <si>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</si>
  <si>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</si>
  <si>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</si>
  <si>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</si>
  <si>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</si>
  <si>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</si>
  <si>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</si>
  <si>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</si>
  <si>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</si>
  <si>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</si>
  <si>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</si>
  <si>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</si>
  <si>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</si>
  <si>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</si>
  <si>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</si>
  <si>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</si>
  <si>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</si>
  <si>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</si>
  <si>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</si>
  <si>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</si>
  <si>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</si>
  <si>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</si>
  <si>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</si>
  <si>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</si>
  <si>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</si>
  <si>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</si>
  <si>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</si>
  <si>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</si>
  <si>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</si>
  <si>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</si>
  <si>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</si>
  <si>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</si>
  <si>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</si>
  <si>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</si>
  <si>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</si>
  <si>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</si>
  <si>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</si>
  <si>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</si>
  <si>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</si>
  <si>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</si>
  <si>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</si>
  <si>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</si>
  <si>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</si>
  <si>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</si>
  <si>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</si>
  <si>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</si>
  <si>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</si>
  <si>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</si>
  <si>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</si>
  <si>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</si>
  <si>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</si>
  <si>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</si>
  <si>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</si>
  <si>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</si>
  <si>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</si>
  <si>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</si>
  <si>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</si>
  <si>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</si>
  <si>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</si>
  <si>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</si>
  <si>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</si>
  <si>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</si>
  <si>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</si>
  <si>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</si>
  <si>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</si>
  <si>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</si>
  <si>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</si>
  <si>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</si>
  <si>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</si>
  <si>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</si>
  <si>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</si>
  <si>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</si>
  <si>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</si>
  <si>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</si>
  <si>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</si>
  <si>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</si>
  <si>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</si>
  <si>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</si>
  <si>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</si>
  <si>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</si>
  <si>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</si>
  <si>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</si>
  <si>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</si>
  <si>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</si>
  <si>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</si>
  <si>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</si>
  <si>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</si>
  <si>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</si>
  <si>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</si>
  <si>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</si>
  <si>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</si>
  <si>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</si>
  <si>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</si>
  <si>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</si>
  <si>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507962</t>
  </si>
  <si>
    <t>NOTLISTED</t>
  </si>
  <si>
    <t>INE455H01013</t>
  </si>
  <si>
    <t>RAJATH FINANCE LIMITED</t>
  </si>
  <si>
    <t>30-09-2023</t>
  </si>
  <si>
    <t>9ANIUM TECH LLP</t>
  </si>
  <si>
    <t>AACFZ8757D</t>
  </si>
  <si>
    <t>Bhavdeep Vajubhai Vala</t>
  </si>
  <si>
    <t>Hitesh Mansukhlal Bagdai</t>
  </si>
  <si>
    <t>Poonamben H. Bagdai</t>
  </si>
  <si>
    <t>ABCPB1365J</t>
  </si>
  <si>
    <t>ACNPB1978P</t>
  </si>
  <si>
    <t>ABZPB0359F</t>
  </si>
  <si>
    <t>Hemant Ratilal Shah</t>
  </si>
  <si>
    <t>Hiral Atul Gathani</t>
  </si>
  <si>
    <t>AMCPS0405P</t>
  </si>
  <si>
    <t>AJVPG9863D</t>
  </si>
  <si>
    <t>GAUTAM SHAH</t>
  </si>
  <si>
    <t>BEENA MANISH SHAH</t>
  </si>
  <si>
    <t>SHUBHRA SINGH</t>
  </si>
  <si>
    <t>VISHWANATHAN VEKATRAMAN IYER</t>
  </si>
  <si>
    <t>15-07-2022</t>
  </si>
  <si>
    <t>AAFPS1443J</t>
  </si>
  <si>
    <t>AZLPS2184H</t>
  </si>
  <si>
    <t>AUQPS0553C</t>
  </si>
  <si>
    <t>AAIPI7881H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</si>
</sst>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3">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0" fontId="0" fillId="8" borderId="4" xfId="0" applyFill="1" applyBorder="1" applyAlignment="1" applyProtection="1">
      <alignment wrapText="1"/>
      <protection locked="0"/>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0" fontId="0" fillId="8" borderId="4" xfId="0" applyFill="1" applyBorder="1" applyProtection="1">
      <protection locked="0"/>
    </xf>
    <xf numFmtId="49" fontId="0" fillId="8" borderId="4" xfId="0" applyNumberFormat="1" applyFill="1" applyBorder="1" applyProtection="1">
      <protection locked="0"/>
    </xf>
    <xf numFmtId="164" fontId="0" fillId="11" borderId="4" xfId="0" applyNumberFormat="1" applyFill="1" applyBorder="1" applyAlignment="1">
      <alignment horizontal="right"/>
    </xf>
    <xf numFmtId="0" fontId="0" fillId="8" borderId="4" xfId="0" applyFill="1" applyBorder="1" applyAlignment="1" applyProtection="1">
      <alignment horizontal="right"/>
      <protection locked="0"/>
    </xf>
    <xf numFmtId="0" fontId="0" fillId="12" borderId="4" xfId="0" applyFill="1" applyBorder="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3" borderId="4" xfId="0" applyFill="1" applyBorder="1" applyAlignment="1">
      <alignment horizontal="right"/>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1352550</xdr:colOff>
          <xdr:row>14</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3" t="s">
        <v>396</v>
      </c>
      <c r="F6" s="414"/>
      <c r="G6" s="414"/>
      <c r="H6" s="414"/>
      <c r="I6" s="415"/>
    </row>
    <row r="7" spans="4:10">
      <c r="E7" s="214" t="s">
        <v>397</v>
      </c>
      <c r="F7" s="416" t="s">
        <v>398</v>
      </c>
      <c r="G7" s="417"/>
      <c r="H7" s="417"/>
      <c r="I7" s="418"/>
    </row>
    <row r="8" spans="4:10">
      <c r="E8" s="214" t="s">
        <v>399</v>
      </c>
      <c r="F8" s="416" t="s">
        <v>400</v>
      </c>
      <c r="G8" s="419"/>
      <c r="H8" s="419"/>
      <c r="I8" s="420"/>
    </row>
    <row r="9" spans="4:10">
      <c r="E9" s="214" t="s">
        <v>401</v>
      </c>
      <c r="F9" s="416" t="s">
        <v>402</v>
      </c>
      <c r="G9" s="419"/>
      <c r="H9" s="419"/>
      <c r="I9" s="420"/>
    </row>
    <row r="10" spans="4:10">
      <c r="E10" s="214" t="s">
        <v>403</v>
      </c>
      <c r="F10" s="416" t="s">
        <v>583</v>
      </c>
      <c r="G10" s="419"/>
      <c r="H10" s="419"/>
      <c r="I10" s="420"/>
    </row>
    <row r="11" spans="4:10">
      <c r="E11" s="214" t="s">
        <v>582</v>
      </c>
      <c r="F11" s="416" t="s">
        <v>431</v>
      </c>
      <c r="G11" s="419"/>
      <c r="H11" s="419"/>
      <c r="I11" s="420"/>
    </row>
    <row r="12" spans="4:10">
      <c r="E12" s="214" t="s">
        <v>586</v>
      </c>
      <c r="F12" s="416" t="s">
        <v>587</v>
      </c>
      <c r="G12" s="419"/>
      <c r="H12" s="419"/>
      <c r="I12" s="420"/>
    </row>
    <row r="13" spans="4:10">
      <c r="I13" s="213"/>
    </row>
    <row r="14" spans="4:10">
      <c r="I14" s="213"/>
    </row>
    <row r="15" spans="4:10">
      <c r="D15" s="421" t="s">
        <v>404</v>
      </c>
      <c r="E15" s="422"/>
      <c r="F15" s="422"/>
      <c r="G15" s="422"/>
      <c r="H15" s="422"/>
      <c r="I15" s="422"/>
      <c r="J15" s="423"/>
    </row>
    <row r="16" spans="4:10" ht="27.75" customHeight="1">
      <c r="D16" s="424" t="s">
        <v>405</v>
      </c>
      <c r="E16" s="424"/>
      <c r="F16" s="424"/>
      <c r="G16" s="424"/>
      <c r="H16" s="424"/>
      <c r="I16" s="424"/>
      <c r="J16" s="424"/>
    </row>
    <row r="17" spans="4:10" ht="45" customHeight="1">
      <c r="D17" s="425" t="s">
        <v>406</v>
      </c>
      <c r="E17" s="425"/>
      <c r="F17" s="425"/>
      <c r="G17" s="425"/>
      <c r="H17" s="425"/>
      <c r="I17" s="425"/>
      <c r="J17" s="425"/>
    </row>
    <row r="18" spans="4:10">
      <c r="D18" s="215"/>
      <c r="E18" s="215"/>
      <c r="F18" s="215"/>
      <c r="G18" s="215"/>
      <c r="H18" s="215"/>
      <c r="I18" s="216"/>
      <c r="J18" s="215"/>
    </row>
    <row r="19" spans="4:10">
      <c r="I19" s="213"/>
    </row>
    <row r="20" spans="4:10" ht="15.75">
      <c r="D20" s="389" t="s">
        <v>407</v>
      </c>
      <c r="E20" s="390"/>
      <c r="F20" s="390"/>
      <c r="G20" s="390"/>
      <c r="H20" s="390"/>
      <c r="I20" s="390"/>
      <c r="J20" s="391"/>
    </row>
    <row r="21" spans="4:10" ht="18" customHeight="1">
      <c r="D21" s="398" t="s">
        <v>408</v>
      </c>
      <c r="E21" s="426"/>
      <c r="F21" s="426"/>
      <c r="G21" s="426"/>
      <c r="H21" s="426"/>
      <c r="I21" s="426"/>
      <c r="J21" s="427"/>
    </row>
    <row r="22" spans="4:10" ht="16.5" customHeight="1">
      <c r="D22" s="428" t="s">
        <v>409</v>
      </c>
      <c r="E22" s="429"/>
      <c r="F22" s="429"/>
      <c r="G22" s="429"/>
      <c r="H22" s="429"/>
      <c r="I22" s="429"/>
      <c r="J22" s="430"/>
    </row>
    <row r="23" spans="4:10" ht="16.5" customHeight="1">
      <c r="D23" s="410" t="s">
        <v>410</v>
      </c>
      <c r="E23" s="411"/>
      <c r="F23" s="411"/>
      <c r="G23" s="411"/>
      <c r="H23" s="411"/>
      <c r="I23" s="411"/>
      <c r="J23" s="412"/>
    </row>
    <row r="24" spans="4:10" ht="18.75" customHeight="1">
      <c r="D24" s="410" t="s">
        <v>411</v>
      </c>
      <c r="E24" s="411"/>
      <c r="F24" s="411"/>
      <c r="G24" s="411"/>
      <c r="H24" s="411"/>
      <c r="I24" s="411"/>
      <c r="J24" s="412"/>
    </row>
    <row r="25" spans="4:10" ht="28.5" customHeight="1">
      <c r="D25" s="431" t="s">
        <v>412</v>
      </c>
      <c r="E25" s="432"/>
      <c r="F25" s="432"/>
      <c r="G25" s="432"/>
      <c r="H25" s="432"/>
      <c r="I25" s="432"/>
      <c r="J25" s="433"/>
    </row>
    <row r="26" spans="4:10">
      <c r="I26" s="213"/>
    </row>
    <row r="27" spans="4:10">
      <c r="I27" s="213"/>
    </row>
    <row r="28" spans="4:10" ht="15.75">
      <c r="D28" s="404" t="s">
        <v>413</v>
      </c>
      <c r="E28" s="405"/>
      <c r="F28" s="405"/>
      <c r="G28" s="405"/>
      <c r="H28" s="405"/>
      <c r="I28" s="405"/>
      <c r="J28" s="406"/>
    </row>
    <row r="29" spans="4:10">
      <c r="D29" s="217">
        <v>1</v>
      </c>
      <c r="E29" s="437" t="s">
        <v>414</v>
      </c>
      <c r="F29" s="438"/>
      <c r="G29" s="438"/>
      <c r="H29" s="438"/>
      <c r="I29" s="438"/>
      <c r="J29" s="220" t="s">
        <v>415</v>
      </c>
    </row>
    <row r="30" spans="4:10">
      <c r="D30" s="217">
        <v>2</v>
      </c>
      <c r="E30" s="437" t="s">
        <v>432</v>
      </c>
      <c r="F30" s="438"/>
      <c r="G30" s="438"/>
      <c r="H30" s="438"/>
      <c r="I30" s="438"/>
      <c r="J30" s="220" t="s">
        <v>432</v>
      </c>
    </row>
    <row r="31" spans="4:10">
      <c r="D31" s="217">
        <v>3</v>
      </c>
      <c r="E31" s="437" t="s">
        <v>433</v>
      </c>
      <c r="F31" s="438"/>
      <c r="G31" s="438"/>
      <c r="H31" s="438"/>
      <c r="I31" s="438"/>
      <c r="J31" s="220" t="s">
        <v>433</v>
      </c>
    </row>
    <row r="32" spans="4:10">
      <c r="D32" s="217">
        <v>4</v>
      </c>
      <c r="E32" s="437" t="s">
        <v>434</v>
      </c>
      <c r="F32" s="438"/>
      <c r="G32" s="438"/>
      <c r="H32" s="438"/>
      <c r="I32" s="438"/>
      <c r="J32" s="220" t="s">
        <v>434</v>
      </c>
    </row>
    <row r="33" spans="4:10">
      <c r="D33" s="217">
        <v>5</v>
      </c>
      <c r="E33" s="437" t="s">
        <v>848</v>
      </c>
      <c r="F33" s="438"/>
      <c r="G33" s="438"/>
      <c r="H33" s="438"/>
      <c r="I33" s="438"/>
      <c r="J33" s="220" t="s">
        <v>848</v>
      </c>
    </row>
    <row r="34" spans="4:10">
      <c r="D34" s="218"/>
      <c r="E34" s="218"/>
      <c r="F34" s="218"/>
      <c r="G34" s="218"/>
      <c r="H34" s="218"/>
      <c r="I34" s="219"/>
      <c r="J34" s="218"/>
    </row>
    <row r="35" spans="4:10">
      <c r="D35" s="218"/>
      <c r="E35" s="218"/>
      <c r="F35" s="218"/>
      <c r="G35" s="218"/>
      <c r="H35" s="218"/>
      <c r="I35" s="219"/>
      <c r="J35" s="218"/>
    </row>
    <row r="36" spans="4:10" ht="15.75">
      <c r="D36" s="389" t="s">
        <v>580</v>
      </c>
      <c r="E36" s="390"/>
      <c r="F36" s="390"/>
      <c r="G36" s="390"/>
      <c r="H36" s="390"/>
      <c r="I36" s="390"/>
      <c r="J36" s="391"/>
    </row>
    <row r="37" spans="4:10" ht="30" customHeight="1">
      <c r="D37" s="439" t="s">
        <v>581</v>
      </c>
      <c r="E37" s="440"/>
      <c r="F37" s="440"/>
      <c r="G37" s="440"/>
      <c r="H37" s="440"/>
      <c r="I37" s="440"/>
      <c r="J37" s="441"/>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89" t="s">
        <v>584</v>
      </c>
      <c r="E41" s="390"/>
      <c r="F41" s="390"/>
      <c r="G41" s="390"/>
      <c r="H41" s="390"/>
      <c r="I41" s="390"/>
      <c r="J41" s="391"/>
    </row>
    <row r="42" spans="4:10" ht="60" customHeight="1">
      <c r="D42" s="392" t="s">
        <v>435</v>
      </c>
      <c r="E42" s="393"/>
      <c r="F42" s="393"/>
      <c r="G42" s="393"/>
      <c r="H42" s="393"/>
      <c r="I42" s="393"/>
      <c r="J42" s="394"/>
    </row>
    <row r="43" spans="4:10" ht="49.5" customHeight="1">
      <c r="D43" s="395" t="s">
        <v>416</v>
      </c>
      <c r="E43" s="396"/>
      <c r="F43" s="396"/>
      <c r="G43" s="396"/>
      <c r="H43" s="396"/>
      <c r="I43" s="396"/>
      <c r="J43" s="397"/>
    </row>
    <row r="44" spans="4:10" ht="53.25" customHeight="1">
      <c r="D44" s="395" t="s">
        <v>417</v>
      </c>
      <c r="E44" s="396"/>
      <c r="F44" s="396"/>
      <c r="G44" s="396"/>
      <c r="H44" s="396"/>
      <c r="I44" s="396"/>
      <c r="J44" s="397"/>
    </row>
    <row r="45" spans="4:10" ht="30" customHeight="1">
      <c r="D45" s="398" t="s">
        <v>418</v>
      </c>
      <c r="E45" s="399"/>
      <c r="F45" s="399"/>
      <c r="G45" s="399"/>
      <c r="H45" s="399"/>
      <c r="I45" s="399"/>
      <c r="J45" s="400"/>
    </row>
    <row r="46" spans="4:10" ht="56.25" customHeight="1">
      <c r="D46" s="401" t="s">
        <v>419</v>
      </c>
      <c r="E46" s="402"/>
      <c r="F46" s="402"/>
      <c r="G46" s="402"/>
      <c r="H46" s="402"/>
      <c r="I46" s="402"/>
      <c r="J46" s="403"/>
    </row>
    <row r="47" spans="4:10" ht="84.75" customHeight="1">
      <c r="D47" s="401" t="s">
        <v>420</v>
      </c>
      <c r="E47" s="402"/>
      <c r="F47" s="402"/>
      <c r="G47" s="402"/>
      <c r="H47" s="402"/>
      <c r="I47" s="402"/>
      <c r="J47" s="403"/>
    </row>
    <row r="48" spans="4:10" ht="61.5" customHeight="1">
      <c r="D48" s="434" t="s">
        <v>421</v>
      </c>
      <c r="E48" s="435"/>
      <c r="F48" s="435"/>
      <c r="G48" s="435"/>
      <c r="H48" s="435"/>
      <c r="I48" s="435"/>
      <c r="J48" s="436"/>
    </row>
    <row r="49" spans="4:10">
      <c r="I49" s="213"/>
    </row>
    <row r="50" spans="4:10">
      <c r="I50" s="213"/>
    </row>
    <row r="51" spans="4:10" ht="15.75">
      <c r="D51" s="404" t="s">
        <v>585</v>
      </c>
      <c r="E51" s="405"/>
      <c r="F51" s="405"/>
      <c r="G51" s="405"/>
      <c r="H51" s="405"/>
      <c r="I51" s="405"/>
      <c r="J51" s="406"/>
    </row>
    <row r="52" spans="4:10" ht="20.100000000000001" customHeight="1">
      <c r="D52" s="388" t="s">
        <v>422</v>
      </c>
      <c r="E52" s="388"/>
      <c r="F52" s="388"/>
      <c r="G52" s="388"/>
      <c r="H52" s="388"/>
      <c r="I52" s="388"/>
      <c r="J52" s="388"/>
    </row>
    <row r="53" spans="4:10" ht="20.100000000000001" customHeight="1">
      <c r="D53" s="388" t="s">
        <v>423</v>
      </c>
      <c r="E53" s="388"/>
      <c r="F53" s="388"/>
      <c r="G53" s="388"/>
      <c r="H53" s="388"/>
      <c r="I53" s="388"/>
      <c r="J53" s="388"/>
    </row>
    <row r="54" spans="4:10" ht="20.100000000000001" customHeight="1">
      <c r="D54" s="388" t="s">
        <v>424</v>
      </c>
      <c r="E54" s="388"/>
      <c r="F54" s="388"/>
      <c r="G54" s="388"/>
      <c r="H54" s="388"/>
      <c r="I54" s="388"/>
      <c r="J54" s="388"/>
    </row>
    <row r="55" spans="4:10" ht="42" customHeight="1">
      <c r="D55" s="388" t="s">
        <v>425</v>
      </c>
      <c r="E55" s="388"/>
      <c r="F55" s="388"/>
      <c r="G55" s="388"/>
      <c r="H55" s="388"/>
      <c r="I55" s="388"/>
      <c r="J55" s="388"/>
    </row>
    <row r="56" spans="4:10" ht="38.25" customHeight="1">
      <c r="D56" s="388" t="s">
        <v>426</v>
      </c>
      <c r="E56" s="388"/>
      <c r="F56" s="388"/>
      <c r="G56" s="388"/>
      <c r="H56" s="388"/>
      <c r="I56" s="388"/>
      <c r="J56" s="388"/>
    </row>
    <row r="57" spans="4:10" ht="38.25" customHeight="1">
      <c r="D57" s="408" t="s">
        <v>427</v>
      </c>
      <c r="E57" s="388"/>
      <c r="F57" s="388"/>
      <c r="G57" s="388"/>
      <c r="H57" s="388"/>
      <c r="I57" s="388"/>
      <c r="J57" s="388"/>
    </row>
    <row r="58" spans="4:10" ht="38.25" customHeight="1">
      <c r="D58" s="408" t="s">
        <v>428</v>
      </c>
      <c r="E58" s="388"/>
      <c r="F58" s="388"/>
      <c r="G58" s="388"/>
      <c r="H58" s="388"/>
      <c r="I58" s="388"/>
      <c r="J58" s="388"/>
    </row>
    <row r="59" spans="4:10" ht="25.5" customHeight="1">
      <c r="D59" s="409" t="s">
        <v>429</v>
      </c>
      <c r="E59" s="407"/>
      <c r="F59" s="407"/>
      <c r="G59" s="407"/>
      <c r="H59" s="407"/>
      <c r="I59" s="407"/>
      <c r="J59" s="407"/>
    </row>
    <row r="60" spans="4:10" ht="27.75" customHeight="1">
      <c r="D60" s="407" t="s">
        <v>430</v>
      </c>
      <c r="E60" s="407"/>
      <c r="F60" s="407"/>
      <c r="G60" s="407"/>
      <c r="H60" s="407"/>
      <c r="I60" s="407"/>
      <c r="J60" s="407"/>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A15" sqref="A15"/>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1" t="s">
        <v>119</v>
      </c>
      <c r="E9" s="449" t="s">
        <v>34</v>
      </c>
      <c r="F9" s="449"/>
      <c r="G9" s="531" t="s">
        <v>118</v>
      </c>
      <c r="H9" s="449" t="s">
        <v>1</v>
      </c>
      <c r="I9" s="449"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13</v>
      </c>
      <c r="Z9" s="449"/>
      <c r="AA9" s="449" t="s">
        <v>14</v>
      </c>
      <c r="AB9" s="449" t="s">
        <v>441</v>
      </c>
      <c r="AC9" s="531" t="s">
        <v>459</v>
      </c>
      <c r="AD9"/>
      <c r="AV9" t="s">
        <v>34</v>
      </c>
    </row>
    <row r="10" spans="4:53" ht="31.5" customHeight="1">
      <c r="D10" s="466"/>
      <c r="E10" s="449"/>
      <c r="F10" s="449"/>
      <c r="G10" s="466"/>
      <c r="H10" s="449"/>
      <c r="I10" s="449"/>
      <c r="J10" s="449"/>
      <c r="K10" s="449"/>
      <c r="L10" s="449"/>
      <c r="M10" s="449"/>
      <c r="N10" s="449"/>
      <c r="O10" s="449" t="s">
        <v>15</v>
      </c>
      <c r="P10" s="449"/>
      <c r="Q10" s="449"/>
      <c r="R10" s="449" t="s">
        <v>16</v>
      </c>
      <c r="S10" s="449"/>
      <c r="T10" s="466"/>
      <c r="U10" s="466"/>
      <c r="V10" s="449"/>
      <c r="W10" s="449"/>
      <c r="X10" s="449"/>
      <c r="Y10" s="449"/>
      <c r="Z10" s="449"/>
      <c r="AA10" s="449"/>
      <c r="AB10" s="449"/>
      <c r="AC10" s="466"/>
      <c r="AD10"/>
      <c r="AV10" t="s">
        <v>379</v>
      </c>
    </row>
    <row r="11" spans="4:53" ht="78.75" customHeight="1">
      <c r="D11" s="448"/>
      <c r="E11" s="449"/>
      <c r="F11" s="449"/>
      <c r="G11" s="448"/>
      <c r="H11" s="449"/>
      <c r="I11" s="449"/>
      <c r="J11" s="449"/>
      <c r="K11" s="449"/>
      <c r="L11" s="449"/>
      <c r="M11" s="449"/>
      <c r="N11" s="449"/>
      <c r="O11" s="27" t="s">
        <v>17</v>
      </c>
      <c r="P11" s="27" t="s">
        <v>18</v>
      </c>
      <c r="Q11" s="27" t="s">
        <v>19</v>
      </c>
      <c r="R11" s="449"/>
      <c r="S11" s="449"/>
      <c r="T11" s="448"/>
      <c r="U11" s="448"/>
      <c r="V11" s="449"/>
      <c r="W11" s="27" t="s">
        <v>20</v>
      </c>
      <c r="X11" s="27" t="s">
        <v>21</v>
      </c>
      <c r="Y11" s="27" t="s">
        <v>20</v>
      </c>
      <c r="Z11" s="27" t="s">
        <v>21</v>
      </c>
      <c r="AA11" s="449"/>
      <c r="AB11" s="449"/>
      <c r="AC11" s="448"/>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67" t="s">
        <v>440</v>
      </c>
      <c r="F15" s="368"/>
      <c r="G15" s="368" t="s">
        <v>868</v>
      </c>
      <c r="H15" s="38" t="s">
        <v>869</v>
      </c>
      <c r="I15" s="38">
        <v>1</v>
      </c>
      <c r="J15" s="38">
        <v>2950055</v>
      </c>
      <c r="K15" s="38"/>
      <c r="L15" s="38"/>
      <c r="M15" s="366">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66" t="str">
        <f>+IFERROR(IF(COUNT(S15:T15),ROUND(SUM(S15:T15),0),""),"")</f>
        <v/>
      </c>
      <c r="V15" s="187">
        <f>+IFERROR(IF(COUNT(M15,U15),ROUND(SUM(U15,M15)/SUM('Shareholding Pattern'!$L$78,'Shareholding Pattern'!$T$78)*100,2),""),0)</f>
        <v>73.75</v>
      </c>
      <c r="W15" s="38"/>
      <c r="X15" s="186" t="str">
        <f>+IFERROR(IF(COUNT(W15),ROUND(SUM(W15)/SUM(M15)*100,2),""),0)</f>
        <v/>
      </c>
      <c r="Y15" s="38"/>
      <c r="Z15" s="186" t="str">
        <f>+IFERROR(IF(COUNT(Y15),ROUND(SUM(Y15)/SUM(M15)*100,2),""),0)</f>
        <v/>
      </c>
      <c r="AA15" s="369">
        <v>2950055</v>
      </c>
      <c r="AB15" s="228"/>
      <c r="AC15" s="262" t="s">
        <v>462</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algorithmName="SHA-512" hashValue="ameztvqUupiZEyKYxQg0qi8fPYHoW1it7goeSB7sRxoKbELfFgFgl5ecSL6GuPyPgjjwIc727lHnWP5qdMGIzg==" saltValue="A0D3gEE1oFebRjXibk3GBw==" spinCount="100000" sheet="1" objects="1" scenarios="1"/>
  <sortState xmlns:xlrd2="http://schemas.microsoft.com/office/spreadsheetml/2017/richdata2" ref="G16:AA21">
    <sortCondition ref="AA16"/>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57150</xdr:colOff>
                    <xdr:row>14</xdr:row>
                    <xdr:rowOff>57150</xdr:rowOff>
                  </from>
                  <to>
                    <xdr:col>27</xdr:col>
                    <xdr:colOff>1352550</xdr:colOff>
                    <xdr:row>14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row>
    <row r="10" spans="2: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2: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UcKiKRYq2NDEYBcUlAUbOrTHfM53SlkaEyfFp+vQvvxTa9Pdga1ASc322HZPMHPB35GMEzxw8ddXv7NFhKWnbg==" saltValue="V1uje3WtGVFAmnCTkK2Sr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HtvVctrfYEW//LdKX+vX3Ll6e/gI4u64hzcL7sYj3TN0KTN0vw0sHk1GIElEsFpO2rN/XZNWjGGJTpuuEgMq6Q==" saltValue="KVqcp5qf61f0+CJPRThur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338</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339</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CxwZTr8D3sLVhD095MNTgZ+Jb99/dLfiHAqpa8pEQH9jCp5zVXY0RgIxQQ2l3+ac5re9yIm4JXsI3/7JhQB/EA==" saltValue="UIybckz/UxptUTVsf6F6wQ=="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338</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339</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cSTZLmNhDSox49yhlAzFnN3hCbJGadUUT/DGxPTPSa/3L24EmrH/TbX8goHjNAnymryzwY441XbY1zlf2dznjg==" saltValue="EtkklORsgRk51VRKguDCS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1" t="s">
        <v>119</v>
      </c>
      <c r="E9" s="449" t="s">
        <v>34</v>
      </c>
      <c r="F9" s="449"/>
      <c r="G9" s="531" t="s">
        <v>118</v>
      </c>
      <c r="H9" s="449" t="s">
        <v>1</v>
      </c>
      <c r="I9" s="449"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13</v>
      </c>
      <c r="Z9" s="449"/>
      <c r="AA9" s="449" t="s">
        <v>14</v>
      </c>
      <c r="AB9" s="449" t="s">
        <v>441</v>
      </c>
      <c r="AC9" s="531" t="s">
        <v>459</v>
      </c>
      <c r="AD9"/>
      <c r="AV9" t="s">
        <v>34</v>
      </c>
    </row>
    <row r="10" spans="4:53" ht="31.5" customHeight="1">
      <c r="D10" s="466"/>
      <c r="E10" s="449"/>
      <c r="F10" s="449"/>
      <c r="G10" s="466"/>
      <c r="H10" s="449"/>
      <c r="I10" s="449"/>
      <c r="J10" s="449"/>
      <c r="K10" s="449"/>
      <c r="L10" s="449"/>
      <c r="M10" s="449"/>
      <c r="N10" s="449"/>
      <c r="O10" s="449" t="s">
        <v>15</v>
      </c>
      <c r="P10" s="449"/>
      <c r="Q10" s="449"/>
      <c r="R10" s="449" t="s">
        <v>16</v>
      </c>
      <c r="S10" s="449"/>
      <c r="T10" s="466"/>
      <c r="U10" s="466"/>
      <c r="V10" s="449"/>
      <c r="W10" s="449"/>
      <c r="X10" s="449"/>
      <c r="Y10" s="449"/>
      <c r="Z10" s="449"/>
      <c r="AA10" s="449"/>
      <c r="AB10" s="449"/>
      <c r="AC10" s="466"/>
      <c r="AD10"/>
      <c r="AV10" t="s">
        <v>379</v>
      </c>
    </row>
    <row r="11" spans="4:53" ht="78.75" customHeight="1">
      <c r="D11" s="448"/>
      <c r="E11" s="449"/>
      <c r="F11" s="449"/>
      <c r="G11" s="448"/>
      <c r="H11" s="449"/>
      <c r="I11" s="449"/>
      <c r="J11" s="449"/>
      <c r="K11" s="449"/>
      <c r="L11" s="449"/>
      <c r="M11" s="449"/>
      <c r="N11" s="449"/>
      <c r="O11" s="27" t="s">
        <v>17</v>
      </c>
      <c r="P11" s="27" t="s">
        <v>18</v>
      </c>
      <c r="Q11" s="27" t="s">
        <v>19</v>
      </c>
      <c r="R11" s="449"/>
      <c r="S11" s="449"/>
      <c r="T11" s="448"/>
      <c r="U11" s="448"/>
      <c r="V11" s="449"/>
      <c r="W11" s="27" t="s">
        <v>20</v>
      </c>
      <c r="X11" s="27" t="s">
        <v>21</v>
      </c>
      <c r="Y11" s="27" t="s">
        <v>20</v>
      </c>
      <c r="Z11" s="27" t="s">
        <v>21</v>
      </c>
      <c r="AA11" s="449"/>
      <c r="AB11" s="449"/>
      <c r="AC11" s="448"/>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nQ2S7byscPduNMwjivy50Ew/tqRHcFg0OkURzWdA2q6ZDPMixe0hZB96oqyqxvq/2w10nPHhINsSyB2FnahI0w==" saltValue="+BXoTtkIppwMFpBSDZny/Q=="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19WYB69GPtiijtBfGJBhf5/LuKiPv9RBp32kgzhqstu/MpaS/7HWrfQT08VwpFnkdbQBhhP2dDlbru55Lf6+pQ==" saltValue="+TsQIR7sKF41XSJSkVBbv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pIZbrX/fB/fWyoocldNeffjAfFzGSceN2YcKVa5/iGtnEdNCO5ZN4nxyHxAHpAEHkDOMkcCOtfOD+gUnD4c//w==" saltValue="YUh8xPI7LQYbKKYuwqIH0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QPi30wAmtI+tA299OBSDRfTp4YqFAtGIaJ5u3MSnxKzySh5ldCyNeb3+jJwW/DLQ1JYXqzdAKt0HrMxHmgtrOg==" saltValue="aexaTajXnZYmsaOInWwcu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Q11" t="s">
        <v>347</v>
      </c>
    </row>
    <row r="12" spans="5:43" ht="20.100000000000001"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YQ6nTCsCIQlWSVuVlqXE33amJSn7hP2nzZ/PIBBZvZaoPu09Vo3UZ8Knz3V7Yy+jt08WSzzcAkj4uIeGYeRk7Q==" saltValue="grpKUpbHnoOfw/WtF9ZX1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7" sqref="F7:F14"/>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3" t="s">
        <v>90</v>
      </c>
      <c r="F5" s="444"/>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78"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42"/>
      <c r="F18" s="44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ToKOKwaLeuoDBbFNscCSpevqMhCHbmbOiZprZGiRV34FYUVnfAsdnGapbkYnMW7UwdhyuEe1YP+f25H10TEK0A==" saltValue="oZJ4xx5krRkodyqnF1s3zA=="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l1R8d6nSEpLAgRS7/6OlI49cQT8O05l5usgkjA0hUqrlxb4iybyhikZnzUB9LmTiuTnNySNP2XBnZ/Cmt9jg4Q==" saltValue="mTamMgGp0LucTAL3OqZZL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OI/nsRd6MxGJ1B5mjyrWUpRqMk3g0FbUkDfeBhv1YPlJoB2BZVfPbkNzTh0aq95qtN/8CRLNKlz3L1Az1o8wCQ==" saltValue="/WGF8afoCpahOItA1hIoyA=="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uSKGpr5yV8OR7U30mQYJpG+W/Y0SvxGYc4IhAoR3AcHTaw79mEWPqxAqHrOnTUBIbZf107Zvhc3EjGWdKF7/eQ==" saltValue="bMFmZDbYQOZcjDoCD4Phs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9vPUXm02YGX6z8VFnd7XV8F5YdMPTDvB9HfrIdKgjWqDqgjtodbkU4VYpwqrY3IPdJ1rKluXrHGDFQIgsdlLIA==" saltValue="zcPJ9MUcPJ6rGdGvR4ujC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ubETgJD/Oo47jIO3NK2WL/Qy3yvecYcv8xHrwOG2EwA37Jc76WcDRINejEkCuQRMVm64bCozKLbqOZr4SXwTLg==" saltValue="5Uir4NmVoHqmDiwLJoqj9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czU2hL/4OlGBwrrtwrKaENjRMTr7foNjfO8/yUVEdrmd1/ilqJ8KeLBmNbj394hFmZAxz+ovF0c/DMM0fMwi4w==" saltValue="oDpaYwnPZmzDkHAzuP9Io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TR0ZWXcC2nYXLPCwvwnNNiI4FMJ8070kWWcW+OHJuitiiispQP3eiN1gANjRtOBzH64eJJpwEqnwBnNP2MdQLg==" saltValue="ogvP9HI9zXDToxnt8SW3F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FkxhfAUnuFFuyvO6HwtJGsKSxCIzwFMWnK3N/ObOLmXXfmOUT3xbpQZ5oTWTTVpG7p9w8tKnpSCC45aLswu4GQ==" saltValue="ayTDzvr3XXfF31kIDj+FD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GfToMyfkocoJ0JFib157OauufTGq6vKPuBnqoMI6P9U3zXyVdYXqAMZIiihvuqBEMmpuktHQn4ROL84WTkwICw==" saltValue="c82S5130lq1cQsnEtlLiC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WbqYIoRgAkQv4Js9lqQshJ2WDQcI2y5Gez/rYtaIGlfoFEPec663EmkCihtTeFxEhzuLIG++0WhJmFaW5VplQg==" saltValue="41tAk5Q3GLgQQUx4V35Qk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9" t="s">
        <v>104</v>
      </c>
      <c r="H9" s="379" t="s">
        <v>104</v>
      </c>
      <c r="I9" s="379" t="s">
        <v>104</v>
      </c>
      <c r="M9">
        <v>1</v>
      </c>
      <c r="N9">
        <v>1</v>
      </c>
      <c r="O9">
        <v>1</v>
      </c>
      <c r="P9">
        <v>1</v>
      </c>
      <c r="R9" t="s">
        <v>495</v>
      </c>
      <c r="S9" t="s">
        <v>496</v>
      </c>
      <c r="T9" t="s">
        <v>497</v>
      </c>
      <c r="U9" t="s">
        <v>498</v>
      </c>
    </row>
    <row r="10" spans="1:21" ht="20.100000000000001" customHeight="1">
      <c r="D10" s="23">
        <v>2</v>
      </c>
      <c r="E10" s="265" t="s">
        <v>109</v>
      </c>
      <c r="F10" s="172" t="s">
        <v>104</v>
      </c>
      <c r="G10" s="380" t="s">
        <v>104</v>
      </c>
      <c r="H10" s="380" t="s">
        <v>104</v>
      </c>
      <c r="I10" s="380" t="s">
        <v>104</v>
      </c>
      <c r="M10">
        <v>1</v>
      </c>
      <c r="N10">
        <v>1</v>
      </c>
      <c r="O10">
        <v>1</v>
      </c>
      <c r="P10">
        <v>1</v>
      </c>
      <c r="R10" t="s">
        <v>499</v>
      </c>
      <c r="S10" t="s">
        <v>500</v>
      </c>
      <c r="T10" t="s">
        <v>501</v>
      </c>
      <c r="U10" t="s">
        <v>502</v>
      </c>
    </row>
    <row r="11" spans="1:21" ht="20.100000000000001" customHeight="1">
      <c r="D11" s="23">
        <v>3</v>
      </c>
      <c r="E11" s="265" t="s">
        <v>110</v>
      </c>
      <c r="F11" s="172" t="s">
        <v>104</v>
      </c>
      <c r="G11" s="380" t="s">
        <v>104</v>
      </c>
      <c r="H11" s="380" t="s">
        <v>104</v>
      </c>
      <c r="I11" s="380" t="s">
        <v>104</v>
      </c>
      <c r="M11">
        <v>1</v>
      </c>
      <c r="N11">
        <v>1</v>
      </c>
      <c r="O11">
        <v>1</v>
      </c>
      <c r="P11">
        <v>1</v>
      </c>
      <c r="R11" t="s">
        <v>503</v>
      </c>
      <c r="S11" t="s">
        <v>504</v>
      </c>
      <c r="T11" t="s">
        <v>505</v>
      </c>
      <c r="U11" t="s">
        <v>506</v>
      </c>
    </row>
    <row r="12" spans="1:21" ht="30">
      <c r="D12" s="23">
        <v>4</v>
      </c>
      <c r="E12" s="265" t="s">
        <v>111</v>
      </c>
      <c r="F12" s="172" t="s">
        <v>104</v>
      </c>
      <c r="G12" s="380" t="s">
        <v>104</v>
      </c>
      <c r="H12" s="380" t="s">
        <v>104</v>
      </c>
      <c r="I12" s="380" t="s">
        <v>104</v>
      </c>
      <c r="M12">
        <v>1</v>
      </c>
      <c r="N12">
        <v>1</v>
      </c>
      <c r="O12">
        <v>1</v>
      </c>
      <c r="P12">
        <v>1</v>
      </c>
      <c r="R12" t="s">
        <v>507</v>
      </c>
      <c r="S12" t="s">
        <v>508</v>
      </c>
      <c r="T12" t="s">
        <v>509</v>
      </c>
      <c r="U12" t="s">
        <v>510</v>
      </c>
    </row>
    <row r="13" spans="1:21" ht="21.75" customHeight="1">
      <c r="D13" s="23">
        <v>5</v>
      </c>
      <c r="E13" s="265" t="s">
        <v>112</v>
      </c>
      <c r="F13" s="172" t="s">
        <v>104</v>
      </c>
      <c r="G13" s="380" t="s">
        <v>104</v>
      </c>
      <c r="H13" s="381" t="s">
        <v>104</v>
      </c>
      <c r="I13" s="381"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82" t="s">
        <v>104</v>
      </c>
      <c r="H14" s="383"/>
      <c r="I14" s="384"/>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5" t="s">
        <v>104</v>
      </c>
      <c r="H15" s="386" t="s">
        <v>104</v>
      </c>
      <c r="I15" s="386" t="s">
        <v>104</v>
      </c>
      <c r="M15" s="17">
        <v>1</v>
      </c>
      <c r="N15" s="17">
        <v>1</v>
      </c>
      <c r="O15" s="17">
        <v>1</v>
      </c>
      <c r="P15" s="17">
        <v>1</v>
      </c>
      <c r="R15" s="17" t="s">
        <v>519</v>
      </c>
      <c r="S15" s="17" t="s">
        <v>520</v>
      </c>
      <c r="T15" s="17" t="s">
        <v>521</v>
      </c>
      <c r="U15" s="17" t="s">
        <v>522</v>
      </c>
    </row>
    <row r="16" spans="1:21" ht="21" customHeight="1">
      <c r="D16" s="24">
        <v>8</v>
      </c>
      <c r="E16" s="267" t="s">
        <v>600</v>
      </c>
      <c r="F16" s="310" t="s">
        <v>93</v>
      </c>
      <c r="G16" s="445"/>
      <c r="H16" s="446"/>
      <c r="I16" s="447"/>
      <c r="R16" s="169" t="s">
        <v>600</v>
      </c>
    </row>
  </sheetData>
  <sheetProtection algorithmName="SHA-512" hashValue="2XsmCx4PaCu8D1hUGTd6l4yAy4970gAOwOgJ08dR4Ihe+ud5R5f+j9o8pt6uU1LqHN9Dt1rnRFzM6H8NPbX3Kg==" saltValue="mtiq+tj/Xva+ahhAXQNpNw=="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ejzD+47+B+TjazY0jblsZAhSETKz4zogQDm4sUTvMWehBoe5Jg+UEhYX2lZw4hU7wHkQl36oUfiQid4b814aWQ==" saltValue="RMHz+uXLf0AmLgMDhoWTj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bt0afFbNOPokwxB0EwqpzhWMlByROEInnYtlzJ+hZAhtadZAzPZSCmScmSuZIIIYCzvWdgIWp2mHPm9ksxeLiw==" saltValue="9+gLgWZOPVhrVyFH9GkNM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gIB8AQFu8E/r2v8DkrWN9OQjLcHM8vpc+AKdGrThVvrFeDhf1kUIduzYWJ6vU/Q4zuYO4vd6QgEmV6Ckd/I5rA==" saltValue="sJ+3Xhem7S6T5mahrVcWL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R1U6y4NpJ/IdWinrDMj+e0DJVbudclK65bHOLvxD22NnuFDo8I6+Fdo+aXHCxagmY/CWVyr86SzVDiGCxm7UGg==" saltValue="oOp7umpRC5f+RxemuYi/T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Mnf1/Wl9ZfpdpVcn30Hoz3NOG6tkQqnzK/64G0WeWizQfalsA2C89KbYXT37vfFjp/UyAjFFZANBWT4SKn8lpA==" saltValue="DnkRmP6ewUhZiDbhqKeVO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L6dYXOUFaxowrusZVVmYyWzB6/zD4eBFbTnLl1zvaPk0Boj7TSSswfWNbMesAx3mvoS+ULEga/FIptSaZCaG7w==" saltValue="nbfZcbJVyeHMdaVsVuEXrg=="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120</v>
      </c>
      <c r="V9" s="449" t="s">
        <v>89</v>
      </c>
      <c r="W9" s="449" t="s">
        <v>12</v>
      </c>
      <c r="X9" s="449"/>
      <c r="Y9" s="449" t="s">
        <v>14</v>
      </c>
      <c r="Z9" s="449" t="s">
        <v>441</v>
      </c>
      <c r="AA9" s="481" t="s">
        <v>708</v>
      </c>
      <c r="AB9" s="482"/>
      <c r="AC9" s="483"/>
      <c r="AG9" t="s">
        <v>348</v>
      </c>
      <c r="AV9" t="s">
        <v>34</v>
      </c>
    </row>
    <row r="10" spans="4:57" ht="31.5" customHeight="1">
      <c r="D10" s="466"/>
      <c r="E10" s="466"/>
      <c r="F10" s="466"/>
      <c r="G10" s="466"/>
      <c r="H10" s="449"/>
      <c r="I10" s="466"/>
      <c r="J10" s="449"/>
      <c r="K10" s="449"/>
      <c r="L10" s="449"/>
      <c r="M10" s="449"/>
      <c r="N10" s="449"/>
      <c r="O10" s="449" t="s">
        <v>15</v>
      </c>
      <c r="P10" s="449"/>
      <c r="Q10" s="449"/>
      <c r="R10" s="449" t="s">
        <v>16</v>
      </c>
      <c r="S10" s="449"/>
      <c r="T10" s="466"/>
      <c r="U10" s="525"/>
      <c r="V10" s="449"/>
      <c r="W10" s="449"/>
      <c r="X10" s="449"/>
      <c r="Y10" s="449"/>
      <c r="Z10" s="449"/>
      <c r="AA10" s="460" t="s">
        <v>709</v>
      </c>
      <c r="AB10" s="461"/>
      <c r="AC10" s="462"/>
      <c r="AG10" t="s">
        <v>339</v>
      </c>
      <c r="AV10" t="s">
        <v>379</v>
      </c>
    </row>
    <row r="11" spans="4:57" ht="45">
      <c r="D11" s="448"/>
      <c r="E11" s="448"/>
      <c r="F11" s="448"/>
      <c r="G11" s="448"/>
      <c r="H11" s="449"/>
      <c r="I11" s="448"/>
      <c r="J11" s="449"/>
      <c r="K11" s="449"/>
      <c r="L11" s="449"/>
      <c r="M11" s="449"/>
      <c r="N11" s="449"/>
      <c r="O11" s="27" t="s">
        <v>17</v>
      </c>
      <c r="P11" s="27" t="s">
        <v>18</v>
      </c>
      <c r="Q11" s="27" t="s">
        <v>19</v>
      </c>
      <c r="R11" s="449"/>
      <c r="S11" s="449"/>
      <c r="T11" s="448"/>
      <c r="U11" s="526"/>
      <c r="V11" s="449"/>
      <c r="W11" s="27" t="s">
        <v>20</v>
      </c>
      <c r="X11" s="27" t="s">
        <v>21</v>
      </c>
      <c r="Y11" s="449"/>
      <c r="Z11" s="449"/>
      <c r="AA11" s="55" t="s">
        <v>710</v>
      </c>
      <c r="AB11" s="55" t="s">
        <v>711</v>
      </c>
      <c r="AC11" s="55" t="s">
        <v>712</v>
      </c>
      <c r="AG11" t="s">
        <v>344</v>
      </c>
    </row>
    <row r="12" spans="4:57" ht="15.7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KHNHBMS8EsuJjGsmsHCGfJtmwyr33/SSnk8Bv1q+EoxNPHNDere6o1d5Esp8LMxfjB5PrtlIah4YYKxGpLTClQ==" saltValue="FkK3dBXKW0+PGBoNSp32jw=="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120</v>
      </c>
      <c r="V9" s="449" t="s">
        <v>89</v>
      </c>
      <c r="W9" s="449" t="s">
        <v>12</v>
      </c>
      <c r="X9" s="449"/>
      <c r="Y9" s="449" t="s">
        <v>14</v>
      </c>
      <c r="Z9" s="449" t="s">
        <v>441</v>
      </c>
      <c r="AA9" s="481" t="s">
        <v>708</v>
      </c>
      <c r="AB9" s="482"/>
      <c r="AC9" s="483"/>
      <c r="AG9" t="s">
        <v>348</v>
      </c>
      <c r="AV9" t="s">
        <v>34</v>
      </c>
    </row>
    <row r="10" spans="4:57" ht="31.5" customHeight="1">
      <c r="D10" s="466"/>
      <c r="E10" s="466"/>
      <c r="F10" s="466"/>
      <c r="G10" s="466"/>
      <c r="H10" s="449"/>
      <c r="I10" s="466"/>
      <c r="J10" s="449"/>
      <c r="K10" s="449"/>
      <c r="L10" s="449"/>
      <c r="M10" s="449"/>
      <c r="N10" s="449"/>
      <c r="O10" s="449" t="s">
        <v>15</v>
      </c>
      <c r="P10" s="449"/>
      <c r="Q10" s="449"/>
      <c r="R10" s="449" t="s">
        <v>16</v>
      </c>
      <c r="S10" s="449"/>
      <c r="T10" s="466"/>
      <c r="U10" s="525"/>
      <c r="V10" s="449"/>
      <c r="W10" s="449"/>
      <c r="X10" s="449"/>
      <c r="Y10" s="449"/>
      <c r="Z10" s="449"/>
      <c r="AA10" s="460" t="s">
        <v>709</v>
      </c>
      <c r="AB10" s="461"/>
      <c r="AC10" s="462"/>
      <c r="AG10" t="s">
        <v>339</v>
      </c>
      <c r="AV10" t="s">
        <v>379</v>
      </c>
    </row>
    <row r="11" spans="4:57" ht="45">
      <c r="D11" s="448"/>
      <c r="E11" s="448"/>
      <c r="F11" s="448"/>
      <c r="G11" s="448"/>
      <c r="H11" s="449"/>
      <c r="I11" s="448"/>
      <c r="J11" s="449"/>
      <c r="K11" s="449"/>
      <c r="L11" s="449"/>
      <c r="M11" s="449"/>
      <c r="N11" s="449"/>
      <c r="O11" s="27" t="s">
        <v>17</v>
      </c>
      <c r="P11" s="27" t="s">
        <v>18</v>
      </c>
      <c r="Q11" s="27" t="s">
        <v>19</v>
      </c>
      <c r="R11" s="449"/>
      <c r="S11" s="449"/>
      <c r="T11" s="448"/>
      <c r="U11" s="526"/>
      <c r="V11" s="449"/>
      <c r="W11" s="27" t="s">
        <v>20</v>
      </c>
      <c r="X11" s="27" t="s">
        <v>21</v>
      </c>
      <c r="Y11" s="449"/>
      <c r="Z11" s="449"/>
      <c r="AA11" s="55" t="s">
        <v>710</v>
      </c>
      <c r="AB11" s="55" t="s">
        <v>711</v>
      </c>
      <c r="AC11" s="55" t="s">
        <v>712</v>
      </c>
      <c r="AG11" t="s">
        <v>344</v>
      </c>
    </row>
    <row r="12" spans="4:57" ht="15.7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z+6v4W6n+6FyMc5sonjLomUbxy8DBdkNkLn8jsgKQU+ARP80P9EV7m4diuWUByDbJ0xNdHvMEXTob1KXg97U6A==" saltValue="Fga+Q3LNoFQBg2jLCu4I1Q=="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DmglBMzaZ6i5EP290/W9DR6XQzhKxHMDXVU6J2aovDv759OjXVuzILTB1/yID3kcuDGHC9j6WWW4aOvUFJc1Og==" saltValue="rIagAjQ5oChVH9e8Su+LW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Ym2WRFTq4yhw/tPtYHBsVkiwWbMbnwLfuT9OmYQc7rr/AvoiN3fXNJjLRynaws2goVjTWqsy1IIKSQcSdtYGKw==" saltValue="alhfIkJdjvxbKp3oYZcOG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G13" sqref="G13"/>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4" t="s">
        <v>146</v>
      </c>
      <c r="F8" s="455"/>
      <c r="G8" s="455"/>
      <c r="H8" s="455"/>
      <c r="I8" s="455"/>
      <c r="J8" s="455"/>
      <c r="K8" s="455"/>
      <c r="L8" s="455"/>
      <c r="M8" s="455"/>
      <c r="N8" s="455"/>
      <c r="O8" s="455"/>
      <c r="P8" s="455"/>
      <c r="Q8" s="455"/>
      <c r="R8" s="455"/>
      <c r="S8" s="455"/>
      <c r="T8" s="455"/>
      <c r="U8" s="455"/>
      <c r="V8" s="455"/>
      <c r="W8" s="455"/>
      <c r="X8" s="455"/>
      <c r="Y8" s="455"/>
      <c r="Z8" s="455"/>
      <c r="AA8" s="455"/>
      <c r="AB8" s="456"/>
    </row>
    <row r="9" spans="5:28" ht="22.5" customHeight="1">
      <c r="E9" s="457" t="s">
        <v>374</v>
      </c>
      <c r="F9" s="458"/>
      <c r="G9" s="458"/>
      <c r="H9" s="458"/>
      <c r="I9" s="458"/>
      <c r="J9" s="458"/>
      <c r="K9" s="458"/>
      <c r="L9" s="458"/>
      <c r="M9" s="458"/>
      <c r="N9" s="458"/>
      <c r="O9" s="458"/>
      <c r="P9" s="458"/>
      <c r="Q9" s="458"/>
      <c r="R9" s="458"/>
      <c r="S9" s="458"/>
      <c r="T9" s="458"/>
      <c r="U9" s="458"/>
      <c r="V9" s="458"/>
      <c r="W9" s="458"/>
      <c r="X9" s="458"/>
      <c r="Y9" s="458"/>
      <c r="Z9" s="458"/>
      <c r="AA9" s="458"/>
      <c r="AB9" s="459"/>
    </row>
    <row r="10" spans="5:28" ht="27" customHeight="1">
      <c r="E10" s="448" t="s">
        <v>132</v>
      </c>
      <c r="F10" s="448" t="s">
        <v>133</v>
      </c>
      <c r="G10" s="448" t="s">
        <v>2</v>
      </c>
      <c r="H10" s="448" t="s">
        <v>3</v>
      </c>
      <c r="I10" s="448" t="s">
        <v>4</v>
      </c>
      <c r="J10" s="448" t="s">
        <v>5</v>
      </c>
      <c r="K10" s="448" t="s">
        <v>6</v>
      </c>
      <c r="L10" s="448" t="s">
        <v>7</v>
      </c>
      <c r="M10" s="463" t="s">
        <v>134</v>
      </c>
      <c r="N10" s="464"/>
      <c r="O10" s="464"/>
      <c r="P10" s="465"/>
      <c r="Q10" s="448" t="s">
        <v>9</v>
      </c>
      <c r="R10" s="466" t="s">
        <v>447</v>
      </c>
      <c r="S10" s="448" t="s">
        <v>116</v>
      </c>
      <c r="T10" s="448" t="s">
        <v>11</v>
      </c>
      <c r="U10" s="450" t="s">
        <v>12</v>
      </c>
      <c r="V10" s="451"/>
      <c r="W10" s="450" t="s">
        <v>13</v>
      </c>
      <c r="X10" s="451"/>
      <c r="Y10" s="448" t="s">
        <v>14</v>
      </c>
      <c r="Z10" s="460" t="s">
        <v>708</v>
      </c>
      <c r="AA10" s="461"/>
      <c r="AB10" s="462"/>
    </row>
    <row r="11" spans="5:28" ht="24" customHeight="1">
      <c r="E11" s="449"/>
      <c r="F11" s="449"/>
      <c r="G11" s="449"/>
      <c r="H11" s="449"/>
      <c r="I11" s="449"/>
      <c r="J11" s="449"/>
      <c r="K11" s="449"/>
      <c r="L11" s="449"/>
      <c r="M11" s="460" t="s">
        <v>328</v>
      </c>
      <c r="N11" s="461"/>
      <c r="O11" s="462"/>
      <c r="P11" s="449" t="s">
        <v>135</v>
      </c>
      <c r="Q11" s="449"/>
      <c r="R11" s="466"/>
      <c r="S11" s="449"/>
      <c r="T11" s="449"/>
      <c r="U11" s="452"/>
      <c r="V11" s="453"/>
      <c r="W11" s="452"/>
      <c r="X11" s="453"/>
      <c r="Y11" s="449"/>
      <c r="Z11" s="460" t="s">
        <v>709</v>
      </c>
      <c r="AA11" s="461"/>
      <c r="AB11" s="462"/>
    </row>
    <row r="12" spans="5:28" ht="79.5" customHeight="1">
      <c r="E12" s="449"/>
      <c r="F12" s="449"/>
      <c r="G12" s="449"/>
      <c r="H12" s="449"/>
      <c r="I12" s="449"/>
      <c r="J12" s="449"/>
      <c r="K12" s="449"/>
      <c r="L12" s="449"/>
      <c r="M12" s="27" t="s">
        <v>17</v>
      </c>
      <c r="N12" s="55" t="s">
        <v>18</v>
      </c>
      <c r="O12" s="55" t="s">
        <v>19</v>
      </c>
      <c r="P12" s="449"/>
      <c r="Q12" s="449"/>
      <c r="R12" s="448"/>
      <c r="S12" s="449"/>
      <c r="T12" s="449"/>
      <c r="U12" s="27" t="s">
        <v>20</v>
      </c>
      <c r="V12" s="27" t="s">
        <v>21</v>
      </c>
      <c r="W12" s="27" t="s">
        <v>20</v>
      </c>
      <c r="X12" s="27" t="s">
        <v>21</v>
      </c>
      <c r="Y12" s="449"/>
      <c r="Z12" s="345" t="s">
        <v>710</v>
      </c>
      <c r="AA12" s="345" t="s">
        <v>711</v>
      </c>
      <c r="AB12" s="345" t="s">
        <v>712</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6"/>
      <c r="AA13" s="347"/>
      <c r="AB13" s="348"/>
    </row>
    <row r="14" spans="5:28" ht="20.100000000000001" customHeight="1">
      <c r="E14" s="53" t="s">
        <v>138</v>
      </c>
      <c r="F14" s="45" t="s">
        <v>139</v>
      </c>
      <c r="G14" s="65">
        <f>+IFERROR(IF(COUNT('Shareholding Pattern'!H71),('Shareholding Pattern'!H71),""),"")</f>
        <v>727</v>
      </c>
      <c r="H14" s="65">
        <f>+IFERROR(IF(COUNT('Shareholding Pattern'!I71),('Shareholding Pattern'!I71),""),"")</f>
        <v>1049945</v>
      </c>
      <c r="I14" s="65">
        <f>+IFERROR(IF(COUNT('Shareholding Pattern'!J71),('Shareholding Pattern'!J71),""),"")</f>
        <v>0</v>
      </c>
      <c r="J14" s="65">
        <f>+IFERROR(IF(COUNT('Shareholding Pattern'!K71),('Shareholding Pattern'!K71),""),"")</f>
        <v>0</v>
      </c>
      <c r="K14" s="65">
        <f>+IFERROR(IF(COUNT('Shareholding Pattern'!L71),('Shareholding Pattern'!L71),""),"")</f>
        <v>1049945</v>
      </c>
      <c r="L14" s="160">
        <f>+IFERROR(IF(COUNT('Shareholding Pattern'!M71),('Shareholding Pattern'!M71),""),"")</f>
        <v>26.25</v>
      </c>
      <c r="M14" s="231">
        <f>+IFERROR(IF(COUNT('Shareholding Pattern'!N71),('Shareholding Pattern'!N71),""),"")</f>
        <v>1049945</v>
      </c>
      <c r="N14" s="119">
        <f>+IFERROR(IF(COUNT('Shareholding Pattern'!O71),('Shareholding Pattern'!O71),""),"")</f>
        <v>0</v>
      </c>
      <c r="O14" s="119">
        <f>+IFERROR(IF(COUNT('Shareholding Pattern'!P71),('Shareholding Pattern'!P71),""),"")</f>
        <v>1049945</v>
      </c>
      <c r="P14" s="160">
        <f>+IFERROR(IF(COUNT('Shareholding Pattern'!Q71),('Shareholding Pattern'!Q71),""),"")</f>
        <v>26.25</v>
      </c>
      <c r="Q14" s="65">
        <f>+IFERROR(IF(COUNT('Shareholding Pattern'!R71),('Shareholding Pattern'!R71),""),"")</f>
        <v>0</v>
      </c>
      <c r="R14" s="65">
        <f>+IFERROR(IF(COUNT('Shareholding Pattern'!S71),('Shareholding Pattern'!S71),""),"")</f>
        <v>0</v>
      </c>
      <c r="S14" s="65">
        <f>+IFERROR(IF(COUNT('Shareholding Pattern'!T71),('Shareholding Pattern'!T71),""),"")</f>
        <v>0</v>
      </c>
      <c r="T14" s="160">
        <f>+IFERROR(IF(COUNT('Shareholding Pattern'!U71),('Shareholding Pattern'!U71),""),"")</f>
        <v>26.25</v>
      </c>
      <c r="U14" s="65">
        <f>+IFERROR(IF(COUNT('Shareholding Pattern'!V71),('Shareholding Pattern'!V71),""),"")</f>
        <v>0</v>
      </c>
      <c r="V14" s="160">
        <f>+IFERROR(IF(COUNT('Shareholding Pattern'!W71),('Shareholding Pattern'!W71),""),"")</f>
        <v>0</v>
      </c>
      <c r="W14" s="249"/>
      <c r="X14" s="250"/>
      <c r="Y14" s="65">
        <f>+IFERROR(IF(COUNT('Shareholding Pattern'!Z71),('Shareholding Pattern'!Z71),""),"")</f>
        <v>937050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728</v>
      </c>
      <c r="H18" s="67">
        <f>+IFERROR(IF(COUNT('Shareholding Pattern'!I79),('Shareholding Pattern'!I79),""),"")</f>
        <v>4000000</v>
      </c>
      <c r="I18" s="67">
        <f>+IFERROR(IF(COUNT('Shareholding Pattern'!J79),('Shareholding Pattern'!J79),""),"")</f>
        <v>0</v>
      </c>
      <c r="J18" s="67">
        <f>+IFERROR(IF(COUNT('Shareholding Pattern'!K79),('Shareholding Pattern'!K79),""),"")</f>
        <v>0</v>
      </c>
      <c r="K18" s="67">
        <f>+IFERROR(IF(COUNT('Shareholding Pattern'!L79),('Shareholding Pattern'!L79),""),"")</f>
        <v>4000000</v>
      </c>
      <c r="L18" s="238">
        <f>+IFERROR(IF(COUNT('Shareholding Pattern'!M79),('Shareholding Pattern'!M79),""),"")</f>
        <v>100</v>
      </c>
      <c r="M18" s="230">
        <f>+IFERROR(IF(COUNT('Shareholding Pattern'!N79),('Shareholding Pattern'!N79),""),"")</f>
        <v>4000000</v>
      </c>
      <c r="N18" s="295">
        <f>+IFERROR(IF(COUNT('Shareholding Pattern'!O79),('Shareholding Pattern'!O79),""),"")</f>
        <v>0</v>
      </c>
      <c r="O18" s="295">
        <f>+IFERROR(IF(COUNT('Shareholding Pattern'!P79),('Shareholding Pattern'!P79),""),"")</f>
        <v>4000000</v>
      </c>
      <c r="P18" s="230">
        <f>+IFERROR(IF(COUNT('Shareholding Pattern'!Q79),('Shareholding Pattern'!Q79),""),"")</f>
        <v>100</v>
      </c>
      <c r="Q18" s="67">
        <f>+IFERROR(IF(COUNT('Shareholding Pattern'!R79),('Shareholding Pattern'!R79),""),"")</f>
        <v>0</v>
      </c>
      <c r="R18" s="67">
        <f>+IFERROR(IF(COUNT('Shareholding Pattern'!S79),('Shareholding Pattern'!S79),""),"")</f>
        <v>0</v>
      </c>
      <c r="S18" s="67">
        <f>+IFERROR(IF(COUNT('Shareholding Pattern'!T79),('Shareholding Pattern'!T79),""),"")</f>
        <v>0</v>
      </c>
      <c r="T18" s="238">
        <f>+IFERROR(IF(COUNT('Shareholding Pattern'!U79),('Shareholding Pattern'!U79),""),"")</f>
        <v>100</v>
      </c>
      <c r="U18" s="67">
        <f>+IFERROR(IF(COUNT('Shareholding Pattern'!V79),('Shareholding Pattern'!V79),""),"")</f>
        <v>0</v>
      </c>
      <c r="V18" s="230">
        <f>+IFERROR(IF(COUNT('Shareholding Pattern'!W79),('Shareholding Pattern'!W79),""),"")</f>
        <v>0</v>
      </c>
      <c r="W18" s="67" t="str">
        <f>+IFERROR(IF(COUNT('Shareholding Pattern'!X79),('Shareholding Pattern'!X79),""),"")</f>
        <v/>
      </c>
      <c r="X18" s="230" t="str">
        <f>+IFERROR(IF(COUNT('Shareholding Pattern'!Y79),('Shareholding Pattern'!Y79),""),"")</f>
        <v/>
      </c>
      <c r="Y18" s="67">
        <f>+IFERROR(IF(COUNT('Shareholding Pattern'!Z79),('Shareholding Pattern'!Z79),""),"")</f>
        <v>3887105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hZQ+fmOJ1K8oPGL0kp8i56QlCouN6AhvMLSoYMhR7P+LPQjeyQqRgyufcxip1S0jxkAiYOzcAn9agH7p2ueKUg==" saltValue="nyKyZsZIQt9qTpFWn6Zk6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f4pTVyMMrElePPwqmKbIdg2KN6tBicm7JPXCe85RGC+pD+Qn4y/bzisxiNmFRvOd8yvfx5fEqPl+zeWnqepxPA==" saltValue="ItyQWX5AkovFf1pEtoRc6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ExK5jvXY6XKwN6rBm1ZJuIvhQvXRkEjC5q/OPzZ+qzp/auqkXyCtssPzylXyZwK3Xl0iSOMm8AH222JKzyoZiQ==" saltValue="YBnwvEJ71NVT2Tu5Q8krx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07ZkSMGDKfEAROPNFHpRLRFB4v8R06YJeLu8Xkld6mAjKAmiociFPtO/TB3oUFDdpu2TYXxOayFV/6km42BLJA==" saltValue="eF9drMraQWgZ3BNcRsRqW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KTCjbqj44bu66s0RNASOdVxKrWRlNnXBVm+VDUUlVE28gC7JO9CYKnjBHsBRN1YUCkGIPPLZREr9OTCqWVb/nw==" saltValue="IZ21obJ0LATEQodODV7sx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XlRfLntNsM7zAGnEPFSkZ+x5Nq54KV0aa4tABNhskn5kXrcwIPske9WIa916xH3RkdchlDpa4nfbxOSIHXIvFA==" saltValue="tf11ZeZ53hbCmhWzgeurD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K7" zoomScale="90" zoomScaleNormal="90" workbookViewId="0">
      <selection activeCell="AB15" sqref="AB15"/>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7" customFormat="1" ht="20.100000000000001"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3" t="s">
        <v>876</v>
      </c>
      <c r="G15" s="376" t="s">
        <v>878</v>
      </c>
      <c r="H15" s="38">
        <v>87000</v>
      </c>
      <c r="I15" s="38"/>
      <c r="J15" s="38"/>
      <c r="K15" s="375">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5" t="str">
        <f>+IFERROR(IF(COUNT(Q15:R15),ROUND(SUM(Q15:R15),0),""),"")</f>
        <v/>
      </c>
      <c r="T15" s="14">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73" t="s">
        <v>877</v>
      </c>
      <c r="G16" s="376" t="s">
        <v>879</v>
      </c>
      <c r="H16" s="38">
        <v>825862</v>
      </c>
      <c r="I16" s="38"/>
      <c r="J16" s="38"/>
      <c r="K16" s="375">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5" t="str">
        <f>+IFERROR(IF(COUNT(Q16:R16),ROUND(SUM(Q16:R16),0),""),"")</f>
        <v/>
      </c>
      <c r="T16" s="14">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7"/>
      <c r="Y18" s="44">
        <f>+IFERROR(IF(COUNT(Y14:Y17),ROUND(SUM(Y14:Y17),0),""),"")</f>
        <v>0</v>
      </c>
      <c r="Z18" s="44">
        <f>+IFERROR(IF(COUNT(Z14:Z17),ROUND(SUM(Z14:Z17),0),""),"")</f>
        <v>0</v>
      </c>
      <c r="AA18" s="44">
        <f>+IFERROR(IF(COUNT(AA14:AA17),ROUND(SUM(AA14:AA17),0),""),"")</f>
        <v>0</v>
      </c>
    </row>
  </sheetData>
  <sheetProtection algorithmName="SHA-512" hashValue="5WDNCNaKzcgx3vuxKhkKCBqZ4yZ5wvGj0YDtADNY7QWOXiiXxkLAhdApkgIOBmXPTngQTvs3qRF/lW1NIr4Leg==" saltValue="Z3ifZgB2K3a5dWavNla7kQ=="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7" customFormat="1" ht="20.100000000000001"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YGOmd2c17glH5QAiQwePmCHSkgaspzocGG7ostR9HrHff/Zho2a0q6pTO1Mc6x3iPEnATMGDBku8fef7zf46XA==" saltValue="GLU7GgP1p7W9SpYR+lRnuw=="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b7qn88dUFPHC30pT8ih2RxFF45pWh+1a1MXyuBGzt/Pz0qi2/UPeM/2gyHlb7zOYy6BqRFEi+HJiJ44e9RLg+Q==" saltValue="b+rZAi8N5xfdZDzA3Z0I5Q==" spinCount="100000"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ht="15.7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cF7Zdb/8zpse2tOfj8I3x5JCP+tD9Lu1up3ULd1M2L4kr7MODnYbKEdsURN6YRMdNaWlYJ0iQqTksYegzJ8Hbw==" saltValue="amkbW2taiJNOCtJte6LCtQ=="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79" zoomScaleNormal="79" workbookViewId="0">
      <pane xSplit="3" ySplit="5" topLeftCell="F65" activePane="bottomRight" state="frozen"/>
      <selection activeCell="C7" sqref="C7"/>
      <selection pane="topRight" activeCell="F7" sqref="F7"/>
      <selection pane="bottomLeft" activeCell="C12" sqref="C12"/>
      <selection pane="bottomRight" activeCell="H71" sqref="H71"/>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524" t="s">
        <v>115</v>
      </c>
      <c r="F9" s="519" t="s">
        <v>0</v>
      </c>
      <c r="G9" s="520"/>
      <c r="H9" s="496" t="s">
        <v>2</v>
      </c>
      <c r="I9" s="496" t="s">
        <v>3</v>
      </c>
      <c r="J9" s="496" t="s">
        <v>4</v>
      </c>
      <c r="K9" s="449" t="s">
        <v>5</v>
      </c>
      <c r="L9" s="449" t="s">
        <v>6</v>
      </c>
      <c r="M9" s="495" t="s">
        <v>7</v>
      </c>
      <c r="N9" s="460" t="s">
        <v>8</v>
      </c>
      <c r="O9" s="461"/>
      <c r="P9" s="461"/>
      <c r="Q9" s="462"/>
      <c r="R9" s="496" t="s">
        <v>9</v>
      </c>
      <c r="S9" s="503" t="s">
        <v>447</v>
      </c>
      <c r="T9" s="496" t="s">
        <v>116</v>
      </c>
      <c r="U9" s="512" t="s">
        <v>11</v>
      </c>
      <c r="V9" s="449" t="s">
        <v>12</v>
      </c>
      <c r="W9" s="449"/>
      <c r="X9" s="449" t="s">
        <v>13</v>
      </c>
      <c r="Y9" s="449"/>
      <c r="Z9" s="496" t="s">
        <v>14</v>
      </c>
      <c r="AA9" s="481" t="s">
        <v>708</v>
      </c>
      <c r="AB9" s="482"/>
      <c r="AC9" s="483"/>
    </row>
    <row r="10" spans="5:58" ht="28.5" customHeight="1">
      <c r="E10" s="525"/>
      <c r="F10" s="521"/>
      <c r="G10" s="522"/>
      <c r="H10" s="496"/>
      <c r="I10" s="496"/>
      <c r="J10" s="496"/>
      <c r="K10" s="449"/>
      <c r="L10" s="449"/>
      <c r="M10" s="495"/>
      <c r="N10" s="460" t="s">
        <v>15</v>
      </c>
      <c r="O10" s="461"/>
      <c r="P10" s="462"/>
      <c r="Q10" s="495" t="s">
        <v>16</v>
      </c>
      <c r="R10" s="496"/>
      <c r="S10" s="504"/>
      <c r="T10" s="496"/>
      <c r="U10" s="512"/>
      <c r="V10" s="449"/>
      <c r="W10" s="449"/>
      <c r="X10" s="449"/>
      <c r="Y10" s="449"/>
      <c r="Z10" s="496"/>
      <c r="AA10" s="460" t="s">
        <v>709</v>
      </c>
      <c r="AB10" s="461"/>
      <c r="AC10" s="462"/>
    </row>
    <row r="11" spans="5:58" ht="113.25" customHeight="1">
      <c r="E11" s="526"/>
      <c r="F11" s="450"/>
      <c r="G11" s="451"/>
      <c r="H11" s="496"/>
      <c r="I11" s="496"/>
      <c r="J11" s="496"/>
      <c r="K11" s="449"/>
      <c r="L11" s="449"/>
      <c r="M11" s="495"/>
      <c r="N11" s="55" t="s">
        <v>17</v>
      </c>
      <c r="O11" s="55" t="s">
        <v>18</v>
      </c>
      <c r="P11" s="122" t="s">
        <v>19</v>
      </c>
      <c r="Q11" s="495"/>
      <c r="R11" s="496"/>
      <c r="S11" s="505"/>
      <c r="T11" s="496"/>
      <c r="U11" s="512"/>
      <c r="V11" s="55" t="s">
        <v>20</v>
      </c>
      <c r="W11" s="55" t="s">
        <v>21</v>
      </c>
      <c r="X11" s="122" t="s">
        <v>20</v>
      </c>
      <c r="Y11" s="55" t="s">
        <v>21</v>
      </c>
      <c r="Z11" s="496"/>
      <c r="AA11" s="55" t="s">
        <v>710</v>
      </c>
      <c r="AB11" s="55" t="s">
        <v>711</v>
      </c>
      <c r="AC11" s="55" t="s">
        <v>712</v>
      </c>
    </row>
    <row r="12" spans="5:58" ht="18.75" customHeight="1">
      <c r="E12" s="98" t="s">
        <v>22</v>
      </c>
      <c r="F12" s="484" t="s">
        <v>23</v>
      </c>
      <c r="G12" s="485"/>
      <c r="H12" s="485"/>
      <c r="I12" s="485"/>
      <c r="J12" s="485"/>
      <c r="K12" s="485"/>
      <c r="L12" s="485"/>
      <c r="M12" s="485"/>
      <c r="N12" s="485"/>
      <c r="O12" s="485"/>
      <c r="P12" s="485"/>
      <c r="Q12" s="485"/>
      <c r="R12" s="485"/>
      <c r="S12" s="485"/>
      <c r="T12" s="485"/>
      <c r="U12" s="485"/>
      <c r="V12" s="485"/>
      <c r="W12" s="485"/>
      <c r="X12" s="485"/>
      <c r="Y12" s="485"/>
      <c r="Z12" s="485"/>
      <c r="AA12" s="485"/>
      <c r="AB12" s="485"/>
      <c r="AC12" s="486"/>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469"/>
      <c r="AB14" s="470"/>
      <c r="AC14" s="471"/>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2"/>
      <c r="AB15" s="473"/>
      <c r="AC15" s="474"/>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2"/>
      <c r="AB16" s="473"/>
      <c r="AC16" s="474"/>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2950055</v>
      </c>
      <c r="J17" s="281"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1">
        <f>IFERROR(IF(COUNT(OtherIND!Q17),(OtherIND!Q17),""),"")</f>
        <v>2950055</v>
      </c>
      <c r="Q17" s="177">
        <f>IFERROR(IF(COUNT(OtherIND!R17),(OtherIND!R17),""),0)</f>
        <v>73.75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1">
        <f>IFERROR(IF(COUNT(OtherIND!AA17),(OtherIND!AA17),""),"")</f>
        <v>2950055</v>
      </c>
      <c r="AA17" s="472"/>
      <c r="AB17" s="473"/>
      <c r="AC17" s="474"/>
      <c r="AH17" t="s">
        <v>286</v>
      </c>
      <c r="AR17" t="s">
        <v>169</v>
      </c>
      <c r="AX17" t="s">
        <v>286</v>
      </c>
      <c r="AZ17" t="s">
        <v>332</v>
      </c>
      <c r="BF17" t="s">
        <v>315</v>
      </c>
    </row>
    <row r="18" spans="5:58" ht="20.100000000000001" customHeight="1">
      <c r="E18" s="493" t="s">
        <v>35</v>
      </c>
      <c r="F18" s="493"/>
      <c r="G18" s="493"/>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5"/>
      <c r="AB18" s="476"/>
      <c r="AC18" s="477"/>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5"/>
      <c r="AB19" s="476"/>
      <c r="AC19" s="477"/>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2"/>
      <c r="AB20" s="473"/>
      <c r="AC20" s="474"/>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2"/>
      <c r="AB21" s="473"/>
      <c r="AC21" s="474"/>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2"/>
      <c r="AB22" s="473"/>
      <c r="AC22" s="474"/>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2"/>
      <c r="AB23" s="473"/>
      <c r="AC23" s="474"/>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2"/>
      <c r="AB24" s="473"/>
      <c r="AC24" s="474"/>
      <c r="AH24" t="s">
        <v>289</v>
      </c>
      <c r="AR24" t="s">
        <v>175</v>
      </c>
    </row>
    <row r="25" spans="5:58" ht="20.100000000000001" customHeight="1">
      <c r="E25" s="493" t="s">
        <v>43</v>
      </c>
      <c r="F25" s="493"/>
      <c r="G25" s="493"/>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5"/>
      <c r="AB25" s="476"/>
      <c r="AC25" s="477"/>
      <c r="AR25" t="s">
        <v>176</v>
      </c>
    </row>
    <row r="26" spans="5:58" ht="36.75" customHeight="1">
      <c r="E26" s="494" t="s">
        <v>88</v>
      </c>
      <c r="F26" s="494"/>
      <c r="G26" s="494"/>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2" t="str">
        <f t="shared" si="6"/>
        <v/>
      </c>
      <c r="S26" s="282"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8"/>
      <c r="AB26" s="479"/>
      <c r="AC26" s="480"/>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487" t="s">
        <v>655</v>
      </c>
      <c r="G29" s="488"/>
      <c r="H29" s="488"/>
      <c r="I29" s="488"/>
      <c r="J29" s="488"/>
      <c r="K29" s="488"/>
      <c r="L29" s="488"/>
      <c r="M29" s="488"/>
      <c r="N29" s="488"/>
      <c r="O29" s="488"/>
      <c r="P29" s="488"/>
      <c r="Q29" s="488"/>
      <c r="R29" s="488"/>
      <c r="S29" s="488"/>
      <c r="T29" s="488"/>
      <c r="U29" s="488"/>
      <c r="V29" s="488"/>
      <c r="W29" s="488"/>
      <c r="X29" s="488"/>
      <c r="Y29" s="488"/>
      <c r="Z29" s="488"/>
      <c r="AA29" s="488"/>
      <c r="AB29" s="488"/>
      <c r="AC29" s="489"/>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7"/>
      <c r="Y30" s="498"/>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9"/>
      <c r="Y31" s="500"/>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9"/>
      <c r="Y32" s="500"/>
      <c r="Z32" s="240"/>
      <c r="AA32" s="240"/>
      <c r="AB32" s="240"/>
      <c r="AC32" s="240"/>
      <c r="AH32" t="s">
        <v>799</v>
      </c>
      <c r="AR32" t="s">
        <v>179</v>
      </c>
      <c r="AX32" t="s">
        <v>799</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9"/>
      <c r="Y33" s="500"/>
      <c r="Z33" s="240"/>
      <c r="AA33" s="240"/>
      <c r="AB33" s="240"/>
      <c r="AC33" s="240"/>
      <c r="AH33" t="s">
        <v>294</v>
      </c>
      <c r="AR33" t="s">
        <v>719</v>
      </c>
      <c r="AX33" t="s">
        <v>294</v>
      </c>
      <c r="AZ33" t="s">
        <v>745</v>
      </c>
      <c r="BF33" t="s">
        <v>744</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9"/>
      <c r="Y34" s="500"/>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9"/>
      <c r="Y35" s="500"/>
      <c r="Z35" s="240"/>
      <c r="AA35" s="240"/>
      <c r="AB35" s="240"/>
      <c r="AC35" s="240"/>
      <c r="AH35" t="s">
        <v>296</v>
      </c>
      <c r="AR35" t="s">
        <v>182</v>
      </c>
      <c r="AX35" t="s">
        <v>296</v>
      </c>
      <c r="AZ35" t="s">
        <v>210</v>
      </c>
      <c r="BF35" t="s">
        <v>313</v>
      </c>
    </row>
    <row r="36" spans="5:58" ht="20.100000000000001" customHeight="1">
      <c r="E36" s="88" t="s">
        <v>51</v>
      </c>
      <c r="F36" s="318"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9"/>
      <c r="Y36" s="500"/>
      <c r="Z36" s="240"/>
      <c r="AA36" s="240"/>
      <c r="AB36" s="240"/>
      <c r="AC36" s="240"/>
      <c r="AH36" t="s">
        <v>826</v>
      </c>
      <c r="AR36" t="s">
        <v>720</v>
      </c>
      <c r="AX36" t="s">
        <v>826</v>
      </c>
      <c r="AZ36" t="s">
        <v>747</v>
      </c>
      <c r="BF36" t="s">
        <v>746</v>
      </c>
    </row>
    <row r="37" spans="5:58" ht="20.100000000000001" customHeight="1">
      <c r="E37" s="88" t="s">
        <v>53</v>
      </c>
      <c r="F37" s="319"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9"/>
      <c r="Y37" s="500"/>
      <c r="Z37" s="240"/>
      <c r="AA37" s="240"/>
      <c r="AB37" s="240"/>
      <c r="AC37" s="240"/>
      <c r="AH37" t="s">
        <v>827</v>
      </c>
      <c r="AR37" t="s">
        <v>721</v>
      </c>
      <c r="AX37" t="s">
        <v>827</v>
      </c>
      <c r="AZ37" t="s">
        <v>749</v>
      </c>
      <c r="BF37" t="s">
        <v>748</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9"/>
      <c r="Y38" s="500"/>
      <c r="Z38" s="240"/>
      <c r="AA38" s="240"/>
      <c r="AB38" s="240"/>
      <c r="AC38" s="240"/>
      <c r="AH38" t="s">
        <v>197</v>
      </c>
      <c r="AR38" t="s">
        <v>183</v>
      </c>
      <c r="AX38" t="s">
        <v>197</v>
      </c>
      <c r="AZ38" t="s">
        <v>331</v>
      </c>
      <c r="BF38" t="s">
        <v>314</v>
      </c>
    </row>
    <row r="39" spans="5:58" ht="20.100000000000001" customHeight="1">
      <c r="E39" s="88" t="s">
        <v>670</v>
      </c>
      <c r="F39" s="320"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9"/>
      <c r="Y39" s="500"/>
      <c r="Z39" s="240"/>
      <c r="AA39" s="240"/>
      <c r="AB39" s="240"/>
      <c r="AC39" s="240"/>
      <c r="AH39" t="s">
        <v>654</v>
      </c>
      <c r="AR39" t="s">
        <v>722</v>
      </c>
      <c r="AX39" t="s">
        <v>654</v>
      </c>
      <c r="AZ39" t="s">
        <v>752</v>
      </c>
      <c r="BF39" t="s">
        <v>750</v>
      </c>
    </row>
    <row r="40" spans="5:58" ht="20.100000000000001"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9"/>
      <c r="Y40" s="500"/>
      <c r="Z40" s="240"/>
      <c r="AA40" s="240"/>
      <c r="AB40" s="240"/>
      <c r="AC40" s="240"/>
      <c r="AH40" t="s">
        <v>297</v>
      </c>
      <c r="AR40" t="s">
        <v>723</v>
      </c>
      <c r="AX40" t="s">
        <v>297</v>
      </c>
      <c r="AZ40" t="s">
        <v>753</v>
      </c>
      <c r="BF40" t="s">
        <v>751</v>
      </c>
    </row>
    <row r="41" spans="5:58" ht="20.100000000000001" customHeight="1">
      <c r="E41" s="493" t="s">
        <v>56</v>
      </c>
      <c r="F41" s="493"/>
      <c r="G41" s="493"/>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1"/>
      <c r="Y41" s="502"/>
      <c r="Z41" s="52" t="str">
        <f>+IFERROR(IF(COUNT(Z30:Z40),ROUND(SUM(Z30:Z40),0),""),"")</f>
        <v/>
      </c>
      <c r="AA41" s="52" t="str">
        <f t="shared" ref="AA41:AC41" si="12">+IFERROR(IF(COUNT(AA30:AA40),ROUND(SUM(AA30:AA40),0),""),"")</f>
        <v/>
      </c>
      <c r="AB41" s="52" t="str">
        <f t="shared" si="12"/>
        <v/>
      </c>
      <c r="AC41" s="52" t="str">
        <f t="shared" si="12"/>
        <v/>
      </c>
      <c r="AR41" t="s">
        <v>805</v>
      </c>
    </row>
    <row r="42" spans="5:58" ht="20.100000000000001" customHeight="1">
      <c r="E42" s="86" t="s">
        <v>36</v>
      </c>
      <c r="F42" s="490" t="s">
        <v>656</v>
      </c>
      <c r="G42" s="491"/>
      <c r="H42" s="491"/>
      <c r="I42" s="491"/>
      <c r="J42" s="491"/>
      <c r="K42" s="491"/>
      <c r="L42" s="491"/>
      <c r="M42" s="491"/>
      <c r="N42" s="491"/>
      <c r="O42" s="491"/>
      <c r="P42" s="491"/>
      <c r="Q42" s="491"/>
      <c r="R42" s="491"/>
      <c r="S42" s="491"/>
      <c r="T42" s="491"/>
      <c r="U42" s="491"/>
      <c r="V42" s="491"/>
      <c r="W42" s="491"/>
      <c r="X42" s="491"/>
      <c r="Y42" s="491"/>
      <c r="Z42" s="491"/>
      <c r="AA42" s="491"/>
      <c r="AB42" s="491"/>
      <c r="AC42" s="492"/>
    </row>
    <row r="43" spans="5:58" ht="20.100000000000001" customHeight="1">
      <c r="E43" s="88" t="s">
        <v>26</v>
      </c>
      <c r="F43" s="321"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7"/>
      <c r="Y43" s="498"/>
      <c r="Z43" s="240"/>
      <c r="AA43" s="240"/>
      <c r="AB43" s="240"/>
      <c r="AC43" s="240"/>
      <c r="AH43" t="s">
        <v>657</v>
      </c>
      <c r="AR43" t="s">
        <v>724</v>
      </c>
      <c r="AX43" t="s">
        <v>657</v>
      </c>
      <c r="AZ43" t="s">
        <v>755</v>
      </c>
      <c r="BF43" t="s">
        <v>754</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9"/>
      <c r="Y44" s="500"/>
      <c r="Z44" s="240"/>
      <c r="AA44" s="240"/>
      <c r="AB44" s="240"/>
      <c r="AC44" s="240"/>
      <c r="AH44" t="s">
        <v>292</v>
      </c>
      <c r="AR44" t="s">
        <v>180</v>
      </c>
      <c r="AX44" t="s">
        <v>292</v>
      </c>
      <c r="AZ44" t="s">
        <v>208</v>
      </c>
      <c r="BF44" t="s">
        <v>311</v>
      </c>
    </row>
    <row r="45" spans="5:58" ht="20.100000000000001" customHeight="1">
      <c r="E45" s="88" t="s">
        <v>30</v>
      </c>
      <c r="F45" s="322"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9"/>
      <c r="Y45" s="500"/>
      <c r="Z45" s="240"/>
      <c r="AA45" s="240"/>
      <c r="AB45" s="240"/>
      <c r="AC45" s="240"/>
      <c r="AH45" t="s">
        <v>691</v>
      </c>
      <c r="AR45" t="s">
        <v>725</v>
      </c>
      <c r="AX45" t="s">
        <v>691</v>
      </c>
      <c r="AZ45" t="s">
        <v>757</v>
      </c>
      <c r="BF45" t="s">
        <v>756</v>
      </c>
    </row>
    <row r="46" spans="5:58" ht="20.100000000000001"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9"/>
      <c r="Y46" s="500"/>
      <c r="Z46" s="240"/>
      <c r="AA46" s="240"/>
      <c r="AB46" s="240"/>
      <c r="AC46" s="240"/>
      <c r="AH46" t="s">
        <v>293</v>
      </c>
      <c r="AR46" t="s">
        <v>726</v>
      </c>
      <c r="AX46" t="s">
        <v>293</v>
      </c>
      <c r="AZ46" t="s">
        <v>759</v>
      </c>
      <c r="BF46" t="s">
        <v>758</v>
      </c>
    </row>
    <row r="47" spans="5:58" ht="20.100000000000001" customHeight="1">
      <c r="E47" s="88" t="s">
        <v>42</v>
      </c>
      <c r="F47" s="323"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9"/>
      <c r="Y47" s="500"/>
      <c r="Z47" s="240"/>
      <c r="AA47" s="240"/>
      <c r="AB47" s="240"/>
      <c r="AC47" s="240"/>
      <c r="AH47" t="s">
        <v>694</v>
      </c>
      <c r="AR47" t="s">
        <v>727</v>
      </c>
      <c r="AX47" t="s">
        <v>694</v>
      </c>
      <c r="AZ47" t="s">
        <v>761</v>
      </c>
      <c r="BF47" t="s">
        <v>760</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9"/>
      <c r="Y48" s="500"/>
      <c r="Z48" s="240"/>
      <c r="AA48" s="240"/>
      <c r="AB48" s="240"/>
      <c r="AC48" s="240"/>
      <c r="AH48" t="s">
        <v>798</v>
      </c>
      <c r="AR48" t="s">
        <v>184</v>
      </c>
      <c r="AX48" t="s">
        <v>798</v>
      </c>
      <c r="AZ48" t="s">
        <v>763</v>
      </c>
      <c r="BF48" t="s">
        <v>762</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9"/>
      <c r="Y49" s="500"/>
      <c r="Z49" s="240"/>
      <c r="AA49" s="240"/>
      <c r="AB49" s="240"/>
      <c r="AC49" s="240"/>
      <c r="AH49" t="s">
        <v>828</v>
      </c>
      <c r="AR49" t="s">
        <v>728</v>
      </c>
      <c r="AX49" t="s">
        <v>828</v>
      </c>
      <c r="AZ49" t="s">
        <v>765</v>
      </c>
      <c r="BF49" t="s">
        <v>764</v>
      </c>
    </row>
    <row r="50" spans="5:58" ht="20.100000000000001" customHeight="1">
      <c r="E50" s="493" t="s">
        <v>60</v>
      </c>
      <c r="F50" s="493"/>
      <c r="G50" s="493"/>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1"/>
      <c r="Y50" s="502"/>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00000000000001" customHeight="1">
      <c r="E51" s="86" t="s">
        <v>672</v>
      </c>
      <c r="F51" s="490" t="s">
        <v>659</v>
      </c>
      <c r="G51" s="491"/>
      <c r="H51" s="491"/>
      <c r="I51" s="491"/>
      <c r="J51" s="491"/>
      <c r="K51" s="491"/>
      <c r="L51" s="491"/>
      <c r="M51" s="491"/>
      <c r="N51" s="491"/>
      <c r="O51" s="491"/>
      <c r="P51" s="491"/>
      <c r="Q51" s="491"/>
      <c r="R51" s="491"/>
      <c r="S51" s="491"/>
      <c r="T51" s="491"/>
      <c r="U51" s="491"/>
      <c r="V51" s="491"/>
      <c r="W51" s="491"/>
      <c r="X51" s="491"/>
      <c r="Y51" s="491"/>
      <c r="Z51" s="491"/>
      <c r="AA51" s="491"/>
      <c r="AB51" s="491"/>
      <c r="AC51" s="492"/>
    </row>
    <row r="52" spans="5:58" ht="20.100000000000001"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7"/>
      <c r="Y52" s="498"/>
      <c r="Z52" s="240"/>
      <c r="AA52" s="240"/>
      <c r="AB52" s="240"/>
      <c r="AC52" s="240"/>
      <c r="AH52" t="s">
        <v>194</v>
      </c>
      <c r="AR52" t="s">
        <v>729</v>
      </c>
      <c r="AX52" t="s">
        <v>194</v>
      </c>
      <c r="AZ52" t="s">
        <v>767</v>
      </c>
      <c r="BF52" t="s">
        <v>766</v>
      </c>
    </row>
    <row r="53" spans="5:58" ht="20.100000000000001"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9"/>
      <c r="Y53" s="500"/>
      <c r="Z53" s="240"/>
      <c r="AA53" s="240"/>
      <c r="AB53" s="240"/>
      <c r="AC53" s="240"/>
      <c r="AH53" t="s">
        <v>829</v>
      </c>
      <c r="AR53" t="s">
        <v>730</v>
      </c>
      <c r="AX53" t="s">
        <v>829</v>
      </c>
      <c r="AZ53" t="s">
        <v>769</v>
      </c>
      <c r="BF53" t="s">
        <v>768</v>
      </c>
    </row>
    <row r="54" spans="5:58" ht="30">
      <c r="E54" s="317" t="s">
        <v>30</v>
      </c>
      <c r="F54" s="326" t="s">
        <v>661</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499"/>
      <c r="Y54" s="500"/>
      <c r="Z54" s="240"/>
      <c r="AA54" s="240"/>
      <c r="AB54" s="240"/>
      <c r="AC54" s="240"/>
      <c r="AH54" t="s">
        <v>830</v>
      </c>
      <c r="AR54" t="s">
        <v>731</v>
      </c>
      <c r="AX54" t="s">
        <v>830</v>
      </c>
      <c r="AZ54" t="s">
        <v>771</v>
      </c>
      <c r="BF54" t="s">
        <v>770</v>
      </c>
    </row>
    <row r="55" spans="5:58" ht="20.100000000000001" customHeight="1">
      <c r="E55" s="493" t="s">
        <v>65</v>
      </c>
      <c r="F55" s="493"/>
      <c r="G55" s="493"/>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9"/>
      <c r="Y55" s="500"/>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673</v>
      </c>
      <c r="F56" s="196" t="s">
        <v>61</v>
      </c>
      <c r="G56" s="138"/>
      <c r="H56" s="284"/>
      <c r="I56" s="284"/>
      <c r="J56" s="284"/>
      <c r="K56" s="138"/>
      <c r="L56" s="138"/>
      <c r="M56" s="139"/>
      <c r="N56" s="140"/>
      <c r="O56" s="140"/>
      <c r="P56" s="284"/>
      <c r="Q56" s="139"/>
      <c r="R56" s="284"/>
      <c r="S56" s="284"/>
      <c r="T56" s="284"/>
      <c r="U56" s="138"/>
      <c r="V56" s="140"/>
      <c r="W56" s="141"/>
      <c r="X56" s="499"/>
      <c r="Y56" s="500"/>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9"/>
      <c r="Y57" s="500"/>
      <c r="Z57" s="240"/>
      <c r="AA57" s="240"/>
      <c r="AB57" s="240"/>
      <c r="AC57" s="240"/>
      <c r="AH57" t="s">
        <v>831</v>
      </c>
      <c r="AR57" t="s">
        <v>732</v>
      </c>
      <c r="AX57" t="s">
        <v>831</v>
      </c>
      <c r="AZ57" t="s">
        <v>773</v>
      </c>
      <c r="BF57" t="s">
        <v>772</v>
      </c>
    </row>
    <row r="58" spans="5:58" ht="51.75" customHeight="1">
      <c r="E58" s="314" t="s">
        <v>28</v>
      </c>
      <c r="F58" s="312" t="s">
        <v>663</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9"/>
      <c r="Y58" s="500"/>
      <c r="Z58" s="240"/>
      <c r="AA58" s="240"/>
      <c r="AB58" s="240"/>
      <c r="AC58" s="240"/>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9"/>
      <c r="Y59" s="500"/>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9"/>
      <c r="Y60" s="500"/>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9"/>
      <c r="Y61" s="500"/>
      <c r="Z61" s="240"/>
      <c r="AA61" s="240"/>
      <c r="AB61" s="240"/>
      <c r="AC61" s="240"/>
      <c r="AH61" t="s">
        <v>834</v>
      </c>
      <c r="AR61" t="s">
        <v>736</v>
      </c>
      <c r="AX61" t="s">
        <v>834</v>
      </c>
      <c r="AZ61" t="s">
        <v>781</v>
      </c>
      <c r="BF61" t="s">
        <v>780</v>
      </c>
    </row>
    <row r="62" spans="5:58" ht="51.75" customHeight="1">
      <c r="E62" s="314" t="s">
        <v>50</v>
      </c>
      <c r="F62" s="330" t="s">
        <v>667</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9"/>
      <c r="Y62" s="500"/>
      <c r="Z62" s="240"/>
      <c r="AA62" s="240"/>
      <c r="AB62" s="240"/>
      <c r="AC62" s="240"/>
      <c r="AH62" t="s">
        <v>835</v>
      </c>
      <c r="AR62" t="s">
        <v>737</v>
      </c>
      <c r="AX62" t="s">
        <v>835</v>
      </c>
      <c r="AZ62" t="s">
        <v>783</v>
      </c>
      <c r="BF62" t="s">
        <v>782</v>
      </c>
    </row>
    <row r="63" spans="5:58" ht="51.75" customHeight="1">
      <c r="E63" s="314" t="s">
        <v>51</v>
      </c>
      <c r="F63" s="312" t="s">
        <v>650</v>
      </c>
      <c r="H63" s="240">
        <v>717</v>
      </c>
      <c r="I63" s="240">
        <v>134399</v>
      </c>
      <c r="J63" s="240">
        <v>0</v>
      </c>
      <c r="K63" s="240">
        <v>0</v>
      </c>
      <c r="L63" s="183">
        <f t="shared" si="40"/>
        <v>134399</v>
      </c>
      <c r="M63" s="339">
        <f>+IFERROR(IF(COUNT(L63),ROUND(L63/'Shareholding Pattern'!$L$78*100,2),""),"")</f>
        <v>3.36</v>
      </c>
      <c r="N63" s="240">
        <v>134399</v>
      </c>
      <c r="O63" s="240">
        <v>0</v>
      </c>
      <c r="P63" s="183">
        <f t="shared" si="38"/>
        <v>134399</v>
      </c>
      <c r="Q63" s="151">
        <f>+IFERROR(IF(COUNT(P63),ROUND(P63/'Shareholding Pattern'!$P$79*100,2),""),"")</f>
        <v>3.36</v>
      </c>
      <c r="R63" s="240">
        <v>0</v>
      </c>
      <c r="S63" s="240">
        <v>0</v>
      </c>
      <c r="T63" s="183">
        <f t="shared" si="41"/>
        <v>0</v>
      </c>
      <c r="U63" s="180">
        <f>+IFERROR(IF(COUNT(L63,T63),ROUND(SUM(L63,T63)/SUM('Shareholding Pattern'!$L$78,'Shareholding Pattern'!$T$78)*100,2),""),"")</f>
        <v>3.36</v>
      </c>
      <c r="V63" s="240">
        <v>0</v>
      </c>
      <c r="W63" s="157">
        <f t="shared" si="39"/>
        <v>0</v>
      </c>
      <c r="X63" s="499"/>
      <c r="Y63" s="500"/>
      <c r="Z63" s="240">
        <v>23004</v>
      </c>
      <c r="AA63" s="240">
        <v>0</v>
      </c>
      <c r="AB63" s="240">
        <v>0</v>
      </c>
      <c r="AC63" s="240">
        <v>0</v>
      </c>
      <c r="AH63" t="s">
        <v>195</v>
      </c>
      <c r="AR63" t="s">
        <v>738</v>
      </c>
      <c r="AX63" t="s">
        <v>195</v>
      </c>
      <c r="AZ63" t="s">
        <v>785</v>
      </c>
      <c r="BF63" t="s">
        <v>784</v>
      </c>
    </row>
    <row r="64" spans="5:58" ht="43.5" customHeight="1">
      <c r="E64" s="314" t="s">
        <v>53</v>
      </c>
      <c r="F64" s="199" t="s">
        <v>651</v>
      </c>
      <c r="H64" s="240">
        <v>2</v>
      </c>
      <c r="I64" s="240">
        <v>912862</v>
      </c>
      <c r="J64" s="240"/>
      <c r="K64" s="240"/>
      <c r="L64" s="183">
        <f t="shared" si="40"/>
        <v>912862</v>
      </c>
      <c r="M64" s="339">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499"/>
      <c r="Y64" s="500"/>
      <c r="Z64" s="240">
        <v>912862</v>
      </c>
      <c r="AA64" s="240">
        <v>0</v>
      </c>
      <c r="AB64" s="240">
        <v>0</v>
      </c>
      <c r="AC64" s="240">
        <v>0</v>
      </c>
      <c r="AH64" t="s">
        <v>196</v>
      </c>
      <c r="AR64" t="s">
        <v>739</v>
      </c>
      <c r="AX64" t="s">
        <v>196</v>
      </c>
      <c r="AZ64" t="s">
        <v>787</v>
      </c>
      <c r="BF64" t="s">
        <v>786</v>
      </c>
    </row>
    <row r="65" spans="5:58" ht="43.5" customHeight="1">
      <c r="E65" s="314" t="s">
        <v>55</v>
      </c>
      <c r="F65" s="199" t="s">
        <v>668</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499"/>
      <c r="Y65" s="500"/>
      <c r="Z65" s="240">
        <v>51</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9"/>
      <c r="Y66" s="500"/>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9"/>
      <c r="Y67" s="500"/>
      <c r="Z67" s="240"/>
      <c r="AA67" s="240"/>
      <c r="AB67" s="240"/>
      <c r="AC67" s="240"/>
      <c r="AH67" t="s">
        <v>669</v>
      </c>
      <c r="AR67" t="s">
        <v>742</v>
      </c>
      <c r="AX67" t="s">
        <v>669</v>
      </c>
      <c r="AZ67" t="s">
        <v>793</v>
      </c>
      <c r="BF67" t="s">
        <v>792</v>
      </c>
    </row>
    <row r="68" spans="5:58" ht="39" customHeight="1">
      <c r="E68" s="314" t="s">
        <v>674</v>
      </c>
      <c r="F68" s="199" t="s">
        <v>440</v>
      </c>
      <c r="H68" s="240">
        <v>4</v>
      </c>
      <c r="I68" s="240">
        <v>1634</v>
      </c>
      <c r="J68" s="240"/>
      <c r="K68" s="240"/>
      <c r="L68" s="183">
        <f t="shared" si="40"/>
        <v>1634</v>
      </c>
      <c r="M68" s="339">
        <f>+IFERROR(IF(COUNT(L68),ROUND(L68/'Shareholding Pattern'!$L$78*100,2),""),"")</f>
        <v>0.04</v>
      </c>
      <c r="N68" s="240">
        <v>1634</v>
      </c>
      <c r="O68" s="240"/>
      <c r="P68" s="183">
        <f t="shared" si="38"/>
        <v>1634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499"/>
      <c r="Y68" s="500"/>
      <c r="Z68" s="240">
        <v>134</v>
      </c>
      <c r="AA68" s="240">
        <v>0</v>
      </c>
      <c r="AB68" s="240">
        <v>0</v>
      </c>
      <c r="AC68" s="240">
        <v>0</v>
      </c>
      <c r="AH68" t="s">
        <v>440</v>
      </c>
      <c r="AR68" t="s">
        <v>743</v>
      </c>
      <c r="AX68" t="s">
        <v>440</v>
      </c>
      <c r="AZ68" t="s">
        <v>795</v>
      </c>
      <c r="BF68" t="s">
        <v>794</v>
      </c>
    </row>
    <row r="69" spans="5:58" ht="20.100000000000001" customHeight="1">
      <c r="E69" s="314" t="s">
        <v>675</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499"/>
      <c r="Y69" s="500"/>
      <c r="Z69" s="240">
        <v>999</v>
      </c>
      <c r="AA69" s="240">
        <v>0</v>
      </c>
      <c r="AB69" s="240">
        <v>0</v>
      </c>
      <c r="AC69" s="240">
        <v>0</v>
      </c>
      <c r="AH69" t="s">
        <v>800</v>
      </c>
      <c r="AR69" t="s">
        <v>185</v>
      </c>
      <c r="AX69" t="s">
        <v>800</v>
      </c>
      <c r="AZ69" t="s">
        <v>797</v>
      </c>
      <c r="BF69" t="s">
        <v>796</v>
      </c>
    </row>
    <row r="70" spans="5:58" ht="20.100000000000001" customHeight="1">
      <c r="E70" s="493" t="s">
        <v>676</v>
      </c>
      <c r="F70" s="493"/>
      <c r="G70" s="493"/>
      <c r="H70" s="52">
        <f>+IFERROR(IF(COUNT(H57:H69),ROUND(SUM(H57:H69),0),""),"")</f>
        <v>727</v>
      </c>
      <c r="I70" s="52">
        <f>+IFERROR(IF(COUNT(I57:I69),ROUND(SUM(I57:I69),0),""),"")</f>
        <v>1049945</v>
      </c>
      <c r="J70" s="52">
        <f>+IFERROR(IF(COUNT(J57:J69),ROUND(SUM(J57:J69),0),""),"")</f>
        <v>0</v>
      </c>
      <c r="K70" s="4">
        <f>+IFERROR(IF(COUNT(K57:K69),ROUND(SUM(K57:K69),0),""),"")</f>
        <v>0</v>
      </c>
      <c r="L70" s="164">
        <f t="shared" ref="L70:L71" si="42">+IFERROR(IF(COUNT(I70:K70),ROUND(SUM(I70:K70),0),""),"")</f>
        <v>1049945</v>
      </c>
      <c r="M70" s="148">
        <f>+IFERROR(IF(COUNT(L70),ROUND(L70/'Shareholding Pattern'!$L$78*100,2),""),"")</f>
        <v>26.25</v>
      </c>
      <c r="N70" s="119">
        <f>+IFERROR(IF(COUNT(N57:N69),ROUND(SUM(N57:N69),0),""),"")</f>
        <v>1049945</v>
      </c>
      <c r="O70" s="119">
        <f>+IFERROR(IF(COUNT(O57:O69),ROUND(SUM(O57:O69),0),""),"")</f>
        <v>0</v>
      </c>
      <c r="P70" s="164">
        <f t="shared" ref="P70" si="43">+IFERROR(IF(COUNT(N70:O70),ROUND(SUM(N70:O70),0),""),"")</f>
        <v>1049945</v>
      </c>
      <c r="Q70" s="152">
        <f>+IFERROR(IF(COUNT(P70),ROUND(P70/'Shareholding Pattern'!$P$79*100,2),""),"")</f>
        <v>26.25</v>
      </c>
      <c r="R70" s="52">
        <f>+IFERROR(IF(COUNT(R57:R69),ROUND(SUM(R57:R69),0),""),"")</f>
        <v>0</v>
      </c>
      <c r="S70" s="52">
        <f>+IFERROR(IF(COUNT(S57:S69),ROUND(SUM(S57:S69),0),""),"")</f>
        <v>0</v>
      </c>
      <c r="T70" s="164">
        <f t="shared" ref="T70" si="44">+IFERROR(IF(COUNT(R70:S70),ROUND(SUM(R70:S70),0),""),"")</f>
        <v>0</v>
      </c>
      <c r="U70" s="137">
        <f>+IFERROR(IF(COUNT(L70,T70),ROUND(SUM(L70,T70)/SUM('Shareholding Pattern'!$L$78,'Shareholding Pattern'!$T$78)*100,2),""),"")</f>
        <v>26.25</v>
      </c>
      <c r="V70" s="119">
        <f>+IFERROR(IF(COUNT(V57:V69),ROUND(SUM(V57:V69),0),""),"")</f>
        <v>0</v>
      </c>
      <c r="W70" s="158">
        <f t="shared" si="39"/>
        <v>0</v>
      </c>
      <c r="X70" s="499"/>
      <c r="Y70" s="500"/>
      <c r="Z70" s="52">
        <f>+IFERROR(IF(COUNT(Z57:Z69),ROUND(SUM(Z57:Z69),0),""),"")</f>
        <v>937050</v>
      </c>
      <c r="AA70" s="52">
        <f t="shared" ref="AA70:AC70" si="45">+IFERROR(IF(COUNT(AA57:AA69),ROUND(SUM(AA57:AA69),0),""),"")</f>
        <v>0</v>
      </c>
      <c r="AB70" s="52">
        <f t="shared" si="45"/>
        <v>0</v>
      </c>
      <c r="AC70" s="52">
        <f t="shared" si="45"/>
        <v>0</v>
      </c>
      <c r="AR70" t="s">
        <v>186</v>
      </c>
    </row>
    <row r="71" spans="5:58" ht="20.100000000000001" customHeight="1">
      <c r="E71" s="494" t="s">
        <v>677</v>
      </c>
      <c r="F71" s="494"/>
      <c r="G71" s="494"/>
      <c r="H71" s="52">
        <f>+IFERROR(IF(COUNT(H41,H50,H55,H70),ROUND(SUM(H41,H50,H55,H70),0),""),"")</f>
        <v>727</v>
      </c>
      <c r="I71" s="52">
        <f t="shared" ref="I71:K71" si="46">+IFERROR(IF(COUNT(I41,I50,I55,I70),ROUND(SUM(I41,I50,I55,I70),0),""),"")</f>
        <v>1049945</v>
      </c>
      <c r="J71" s="52">
        <f t="shared" si="46"/>
        <v>0</v>
      </c>
      <c r="K71" s="52">
        <f t="shared" si="46"/>
        <v>0</v>
      </c>
      <c r="L71" s="164">
        <f t="shared" si="42"/>
        <v>1049945</v>
      </c>
      <c r="M71" s="148">
        <f>+IFERROR(IF(COUNT(L71),ROUND(L71/'Shareholding Pattern'!$L$78*100,2),""),"")</f>
        <v>26.25</v>
      </c>
      <c r="N71" s="52">
        <f t="shared" ref="N71" si="47">+IFERROR(IF(COUNT(N41,N50,N55,N70),ROUND(SUM(N41,N50,N55,N70),0),""),"")</f>
        <v>1049945</v>
      </c>
      <c r="O71" s="52">
        <f t="shared" ref="O71:P71" si="48">+IFERROR(IF(COUNT(O41,O50,O55,O70),ROUND(SUM(O41,O50,O55,O70),0),""),"")</f>
        <v>0</v>
      </c>
      <c r="P71" s="52">
        <f t="shared" si="48"/>
        <v>1049945</v>
      </c>
      <c r="Q71" s="152">
        <f>+IFERROR(IF(COUNT(P71),ROUND(P71/'Shareholding Pattern'!$P$79*100,2),""),"")</f>
        <v>26.25</v>
      </c>
      <c r="R71" s="52">
        <f t="shared" ref="R71" si="49">+IFERROR(IF(COUNT(R41,R50,R55,R70),ROUND(SUM(R41,R50,R55,R70),0),""),"")</f>
        <v>0</v>
      </c>
      <c r="S71" s="52">
        <f t="shared" ref="S71" si="50">+IFERROR(IF(COUNT(S41,S50,S55,S70),ROUND(SUM(S41,S50,S55,S70),0),""),"")</f>
        <v>0</v>
      </c>
      <c r="T71" s="287">
        <f t="shared" ref="T71" si="51">+IFERROR(IF(COUNT(R71:S71),ROUND(SUM(R71:S71),0),""),"")</f>
        <v>0</v>
      </c>
      <c r="U71" s="137">
        <f>+IFERROR(IF(COUNT(L71,T71),ROUND(SUM(L71,T71)/SUM('Shareholding Pattern'!$L$78,'Shareholding Pattern'!$T$78)*100,2),""),"")</f>
        <v>26.25</v>
      </c>
      <c r="V71" s="52">
        <f t="shared" ref="V71" si="52">+IFERROR(IF(COUNT(V41,V50,V55,V70),ROUND(SUM(V41,V50,V55,V70),0),""),"")</f>
        <v>0</v>
      </c>
      <c r="W71" s="158">
        <f t="shared" si="39"/>
        <v>0</v>
      </c>
      <c r="X71" s="501"/>
      <c r="Y71" s="502"/>
      <c r="Z71" s="52">
        <f t="shared" ref="Z71" si="53">+IFERROR(IF(COUNT(Z41,Z50,Z55,Z70),ROUND(SUM(Z41,Z50,Z55,Z70),0),""),"")</f>
        <v>937050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8" t="s">
        <v>58</v>
      </c>
      <c r="G74" s="529"/>
      <c r="H74" s="529"/>
      <c r="I74" s="529"/>
      <c r="J74" s="529"/>
      <c r="K74" s="529"/>
      <c r="L74" s="529"/>
      <c r="M74" s="529"/>
      <c r="N74" s="529"/>
      <c r="O74" s="529"/>
      <c r="P74" s="529"/>
      <c r="Q74" s="529"/>
      <c r="R74" s="529"/>
      <c r="S74" s="529"/>
      <c r="T74" s="529"/>
      <c r="U74" s="529"/>
      <c r="V74" s="529"/>
      <c r="W74" s="529"/>
      <c r="X74" s="529"/>
      <c r="Y74" s="529"/>
      <c r="Z74" s="529"/>
      <c r="AA74" s="529"/>
      <c r="AB74" s="529"/>
      <c r="AC74" s="530"/>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6"/>
      <c r="Y75" s="507"/>
      <c r="Z75" s="240"/>
      <c r="AA75" s="472"/>
      <c r="AB75" s="473"/>
      <c r="AC75" s="474"/>
      <c r="AH75" t="s">
        <v>298</v>
      </c>
      <c r="AR75" t="s">
        <v>188</v>
      </c>
      <c r="AX75" t="s">
        <v>298</v>
      </c>
      <c r="AZ75" t="s">
        <v>333</v>
      </c>
      <c r="BF75" t="s">
        <v>322</v>
      </c>
    </row>
    <row r="76" spans="5:58" ht="46.5" customHeight="1">
      <c r="E76" s="97" t="s">
        <v>59</v>
      </c>
      <c r="F76" s="364"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8"/>
      <c r="Y76" s="509"/>
      <c r="Z76" s="240"/>
      <c r="AA76" s="472"/>
      <c r="AB76" s="473"/>
      <c r="AC76" s="474"/>
      <c r="AH76" t="s">
        <v>198</v>
      </c>
      <c r="AR76" t="s">
        <v>189</v>
      </c>
      <c r="AX76" t="s">
        <v>198</v>
      </c>
      <c r="AZ76" t="s">
        <v>836</v>
      </c>
      <c r="BF76" t="s">
        <v>837</v>
      </c>
    </row>
    <row r="77" spans="5:58" ht="31.5" customHeight="1">
      <c r="E77" s="527" t="s">
        <v>67</v>
      </c>
      <c r="F77" s="527"/>
      <c r="G77" s="527"/>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8"/>
      <c r="Y77" s="509"/>
      <c r="Z77" s="127" t="str">
        <f t="shared" si="58"/>
        <v/>
      </c>
      <c r="AA77" s="475"/>
      <c r="AB77" s="476"/>
      <c r="AC77" s="477"/>
      <c r="AR77" t="s">
        <v>190</v>
      </c>
    </row>
    <row r="78" spans="5:58" ht="26.25" customHeight="1">
      <c r="E78" s="523" t="s">
        <v>68</v>
      </c>
      <c r="F78" s="523"/>
      <c r="G78" s="523"/>
      <c r="H78" s="127">
        <f>+IFERROR(IF(COUNT(H26,H71,H76),ROUND(SUM(H26,H71,H76),0),""),"")</f>
        <v>728</v>
      </c>
      <c r="I78" s="127">
        <f>+IFERROR(IF(COUNT(I26,I71,I76),ROUND(SUM(I26,I71,I76),0),""),"")</f>
        <v>4000000</v>
      </c>
      <c r="J78" s="127">
        <f>+IFERROR(IF(COUNT(J26,J71,J76),ROUND(SUM(J26,J71,J76),0),""),"")</f>
        <v>0</v>
      </c>
      <c r="K78" s="127">
        <f>+IFERROR(IF(COUNT(K26,K71,K76),ROUND(SUM(K26,K71,K76),0),""),"")</f>
        <v>0</v>
      </c>
      <c r="L78" s="127">
        <f>+IFERROR(IF(COUNT(L26,L71,L76),ROUND(SUM(L26,L71,L76),0),""),"")</f>
        <v>4000000</v>
      </c>
      <c r="M78" s="150">
        <f>+IFERROR(IF(COUNT(L78),ROUND(L78/'Shareholding Pattern'!$L$78*100,2),""),0)</f>
        <v>100</v>
      </c>
      <c r="N78" s="131">
        <f>+IFERROR(IF(COUNT(N26,N71,N76),ROUND(SUM(N26,N71,N76),0),""),"")</f>
        <v>4000000</v>
      </c>
      <c r="O78" s="131">
        <f>+IFERROR(IF(COUNT(O26,O71,O76),ROUND(SUM(O26,O71,O76),0),""),"")</f>
        <v>0</v>
      </c>
      <c r="P78" s="127">
        <f>+IFERROR(IF(COUNT(P26,P71,P76),ROUND(SUM(P26,P71,P76),0),""),"")</f>
        <v>4000000</v>
      </c>
      <c r="Q78" s="151">
        <f>+IFERROR(IF(COUNT(P78),ROUND(P78/'Shareholding Pattern'!$P$79*100,2),""),0)</f>
        <v>100</v>
      </c>
      <c r="R78" s="127">
        <f>+IFERROR(IF(COUNT(R26,R71,R76),ROUND(SUM(R26,R71,R76),0),""),"")</f>
        <v>0</v>
      </c>
      <c r="S78" s="127">
        <f>+IFERROR(IF(COUNT(S26,S71,S76),ROUND(SUM(S26,S71,S76),0),""),"")</f>
        <v>0</v>
      </c>
      <c r="T78" s="127">
        <f>+IFERROR(IF(COUNT(T26,T71,T76),ROUND(SUM(T26,T71,T76),0),""),"")</f>
        <v>0</v>
      </c>
      <c r="U78" s="130">
        <f>+IFERROR(IF(COUNT(L78,T78),ROUND(SUM(L78,T78)/SUM('Shareholding Pattern'!$L$78,'Shareholding Pattern'!$T$78)*100,2),""),0)</f>
        <v>100</v>
      </c>
      <c r="V78" s="127">
        <f>+IFERROR(IF(COUNT(V26,V71,V76),ROUND(SUM(V26,V71,V76),0),""),"")</f>
        <v>0</v>
      </c>
      <c r="W78" s="157">
        <f t="shared" si="57"/>
        <v>0</v>
      </c>
      <c r="X78" s="510"/>
      <c r="Y78" s="511"/>
      <c r="Z78" s="127">
        <f>+IFERROR(IF(COUNT(Z26,Z71,Z76),ROUND(SUM(Z26,Z71,Z76),0),""),"")</f>
        <v>3887105</v>
      </c>
      <c r="AA78" s="127">
        <f t="shared" ref="AA78:AC78" si="59">+IFERROR(IF(COUNT(AA26,AA71,AA76),ROUND(SUM(AA26,AA71,AA76),0),""),"")</f>
        <v>0</v>
      </c>
      <c r="AB78" s="127">
        <f t="shared" si="59"/>
        <v>0</v>
      </c>
      <c r="AC78" s="127">
        <f t="shared" si="59"/>
        <v>0</v>
      </c>
    </row>
    <row r="79" spans="5:58" ht="22.5" customHeight="1">
      <c r="E79" s="523" t="s">
        <v>69</v>
      </c>
      <c r="F79" s="523"/>
      <c r="G79" s="523"/>
      <c r="H79" s="127">
        <f>+IFERROR(IF(COUNT(H26,H71,H77),ROUND(SUM(H26,H71,H77),0),""),"")</f>
        <v>728</v>
      </c>
      <c r="I79" s="127">
        <f>+IFERROR(IF(COUNT(I26,I71,I77),ROUND(SUM(I26,I71,I77),0),""),"")</f>
        <v>4000000</v>
      </c>
      <c r="J79" s="127">
        <f>+IFERROR(IF(COUNT(J26,J71,J77),ROUND(SUM(J26,J71,J77),0),""),"")</f>
        <v>0</v>
      </c>
      <c r="K79" s="127">
        <f>+IFERROR(IF(COUNT(K26,K71,K77),ROUND(SUM(K26,K71,K77),0),""),"")</f>
        <v>0</v>
      </c>
      <c r="L79" s="127">
        <f>+IFERROR(IF(COUNT(L26,L71,L77),ROUND(SUM(L26,L71,L77),0),""),"")</f>
        <v>4000000</v>
      </c>
      <c r="M79" s="236">
        <f>+IFERROR(IF(COUNT(L78),ROUND(L78/'Shareholding Pattern'!$L$78*100,2),""),"")</f>
        <v>100</v>
      </c>
      <c r="N79" s="131">
        <f>+IFERROR(IF(COUNT(N26,N71,N77),ROUND(SUM(N26,N71,N77),0),""),"")</f>
        <v>4000000</v>
      </c>
      <c r="O79" s="131">
        <f>+IFERROR(IF(COUNT(O26,O71,O77),ROUND(SUM(O26,O71,O77),0),""),"")</f>
        <v>0</v>
      </c>
      <c r="P79" s="127">
        <f>+IFERROR(IF(COUNT(P26,P71,P77),ROUND(SUM(P26,P71,P77),0),""),"")</f>
        <v>4000000</v>
      </c>
      <c r="Q79" s="151">
        <f>+IFERROR(IF(COUNT(P79),ROUND(P79/'Shareholding Pattern'!$P$79*100,2),""),"")</f>
        <v>100</v>
      </c>
      <c r="R79" s="127">
        <f>+IFERROR(IF(COUNT(R26,R71,R77),ROUND(SUM(R26,R71,R77),0),""),"")</f>
        <v>0</v>
      </c>
      <c r="S79" s="127">
        <f>+IFERROR(IF(COUNT(S26,S71,S77),ROUND(SUM(S26,S71,S77),0),""),"")</f>
        <v>0</v>
      </c>
      <c r="T79" s="127">
        <f>+IFERROR(IF(COUNT(T26,T71,T77),ROUND(SUM(T26,T71,T77),0),""),"")</f>
        <v>0</v>
      </c>
      <c r="U79" s="237">
        <f>+IFERROR(IF(COUNT(U26,U71,U77),ROUND(SUM(U26,U71,U77),0),""),"")</f>
        <v>100</v>
      </c>
      <c r="V79" s="127">
        <f>+IFERROR(IF(COUNT(V26,V71,V77),ROUND(SUM(V26,V71,V77),0),""),"")</f>
        <v>0</v>
      </c>
      <c r="W79" s="157">
        <f t="shared" si="57"/>
        <v>0</v>
      </c>
      <c r="X79" s="127" t="str">
        <f>+IFERROR(IF(COUNT(X26,X71,X77),ROUND(SUM(X26,X71,X77),0),""),"")</f>
        <v/>
      </c>
      <c r="Y79" s="157" t="str">
        <f>+IFERROR(IF(COUNT(X79),ROUND(SUM(X79)/SUM(L79)*100,2),""),0)</f>
        <v/>
      </c>
      <c r="Z79" s="127">
        <f>+IFERROR(IF(COUNT(Z26,Z71,Z77),ROUND(SUM(Z26,Z71,Z77),0),""),"")</f>
        <v>3887105</v>
      </c>
      <c r="AA79" s="127">
        <f t="shared" ref="AA79:AC79" si="60">+IFERROR(IF(COUNT(AA26,AA71,AA77),ROUND(SUM(AA26,AA71,AA77),0),""),"")</f>
        <v>0</v>
      </c>
      <c r="AB79" s="127">
        <f t="shared" si="60"/>
        <v>0</v>
      </c>
      <c r="AC79" s="127">
        <f t="shared" si="60"/>
        <v>0</v>
      </c>
      <c r="AR79" t="s">
        <v>191</v>
      </c>
    </row>
    <row r="80" spans="5:58" ht="35.1" customHeight="1">
      <c r="E80" s="513" t="s">
        <v>165</v>
      </c>
      <c r="F80" s="514"/>
      <c r="G80" s="514"/>
      <c r="H80" s="514"/>
      <c r="I80" s="514"/>
      <c r="J80" s="514"/>
      <c r="K80" s="514"/>
      <c r="L80" s="514"/>
      <c r="M80" s="515"/>
      <c r="N80" s="518"/>
      <c r="O80" s="517"/>
      <c r="P80" s="288"/>
      <c r="Q80" s="210"/>
      <c r="R80" s="286"/>
      <c r="S80" s="286"/>
      <c r="T80" s="286"/>
      <c r="U80" s="210"/>
      <c r="V80" s="210"/>
      <c r="W80" s="210"/>
      <c r="X80" s="467"/>
      <c r="Y80" s="467"/>
      <c r="Z80" s="467"/>
      <c r="AA80" s="467"/>
      <c r="AB80" s="467"/>
      <c r="AC80" s="468"/>
    </row>
    <row r="81" spans="5:29" ht="35.1" customHeight="1">
      <c r="E81" s="513" t="s">
        <v>529</v>
      </c>
      <c r="F81" s="514"/>
      <c r="G81" s="514"/>
      <c r="H81" s="514"/>
      <c r="I81" s="514"/>
      <c r="J81" s="514"/>
      <c r="K81" s="514"/>
      <c r="L81" s="514"/>
      <c r="M81" s="515"/>
      <c r="N81" s="516"/>
      <c r="O81" s="517"/>
      <c r="P81" s="288"/>
      <c r="Q81" s="210"/>
      <c r="R81" s="286"/>
      <c r="S81" s="286"/>
      <c r="T81" s="286"/>
      <c r="U81" s="210"/>
      <c r="V81" s="210"/>
      <c r="W81" s="210"/>
      <c r="X81" s="467"/>
      <c r="Y81" s="467"/>
      <c r="Z81" s="467"/>
      <c r="AA81" s="467"/>
      <c r="AB81" s="467"/>
      <c r="AC81" s="468"/>
    </row>
    <row r="82" spans="5:29" ht="35.1" customHeight="1">
      <c r="E82" s="513" t="s">
        <v>530</v>
      </c>
      <c r="F82" s="514"/>
      <c r="G82" s="514"/>
      <c r="H82" s="514"/>
      <c r="I82" s="514"/>
      <c r="J82" s="514"/>
      <c r="K82" s="514"/>
      <c r="L82" s="514"/>
      <c r="M82" s="515"/>
      <c r="N82" s="516"/>
      <c r="O82" s="517"/>
      <c r="P82" s="288"/>
      <c r="Q82" s="210"/>
      <c r="R82" s="286"/>
      <c r="S82" s="286"/>
      <c r="T82" s="286"/>
      <c r="U82" s="210"/>
      <c r="V82" s="210"/>
      <c r="W82" s="210"/>
      <c r="X82" s="467"/>
      <c r="Y82" s="467"/>
      <c r="Z82" s="467"/>
      <c r="AA82" s="467"/>
      <c r="AB82" s="467"/>
      <c r="AC82" s="468"/>
    </row>
    <row r="83" spans="5:29" ht="35.1" customHeight="1">
      <c r="E83" s="513" t="s">
        <v>531</v>
      </c>
      <c r="F83" s="514"/>
      <c r="G83" s="514"/>
      <c r="H83" s="514"/>
      <c r="I83" s="514"/>
      <c r="J83" s="514"/>
      <c r="K83" s="514"/>
      <c r="L83" s="514"/>
      <c r="M83" s="515"/>
      <c r="N83" s="518"/>
      <c r="O83" s="517"/>
      <c r="P83" s="288"/>
      <c r="Q83" s="210"/>
      <c r="R83" s="286"/>
      <c r="S83" s="286"/>
      <c r="T83" s="286"/>
      <c r="U83" s="210"/>
      <c r="V83" s="210"/>
      <c r="W83" s="210"/>
      <c r="X83" s="467"/>
      <c r="Y83" s="467"/>
      <c r="Z83" s="467"/>
      <c r="AA83" s="467"/>
      <c r="AB83" s="467"/>
      <c r="AC83" s="468"/>
    </row>
  </sheetData>
  <sheetProtection algorithmName="SHA-512" hashValue="zphd3BmhGvHZ23NBMBsnqDKQ5W7CxX/jZ+s7m9VRq+IvrGxma8WExl8yTrP8rZif1zUmX6K+zSNe/Mtr9QoLlQ==" saltValue="dvYiYwJneeG+OdDRXtBHTA=="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A15" sqref="A15"/>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14</v>
      </c>
      <c r="Z9" s="449" t="s">
        <v>441</v>
      </c>
      <c r="AA9" s="481" t="s">
        <v>708</v>
      </c>
      <c r="AB9" s="482"/>
      <c r="AC9" s="483"/>
      <c r="AV9" t="s">
        <v>34</v>
      </c>
    </row>
    <row r="10" spans="4:54" ht="31.5" customHeight="1">
      <c r="D10" s="466"/>
      <c r="E10" s="466"/>
      <c r="F10" s="466"/>
      <c r="G10" s="466"/>
      <c r="H10" s="449"/>
      <c r="I10" s="466"/>
      <c r="J10" s="449"/>
      <c r="K10" s="449"/>
      <c r="L10" s="449"/>
      <c r="M10" s="449"/>
      <c r="N10" s="449"/>
      <c r="O10" s="449" t="s">
        <v>15</v>
      </c>
      <c r="P10" s="449"/>
      <c r="Q10" s="449"/>
      <c r="R10" s="449" t="s">
        <v>16</v>
      </c>
      <c r="S10" s="449"/>
      <c r="T10" s="466"/>
      <c r="U10" s="466"/>
      <c r="V10" s="449"/>
      <c r="W10" s="449"/>
      <c r="X10" s="449"/>
      <c r="Y10" s="449"/>
      <c r="Z10" s="449"/>
      <c r="AA10" s="460" t="s">
        <v>709</v>
      </c>
      <c r="AB10" s="461"/>
      <c r="AC10" s="462"/>
      <c r="AV10" t="s">
        <v>379</v>
      </c>
    </row>
    <row r="11" spans="4:54" ht="45">
      <c r="D11" s="448"/>
      <c r="E11" s="448"/>
      <c r="F11" s="448"/>
      <c r="G11" s="448"/>
      <c r="H11" s="449"/>
      <c r="I11" s="448"/>
      <c r="J11" s="449"/>
      <c r="K11" s="449"/>
      <c r="L11" s="449"/>
      <c r="M11" s="449"/>
      <c r="N11" s="449"/>
      <c r="O11" s="27" t="s">
        <v>17</v>
      </c>
      <c r="P11" s="27" t="s">
        <v>18</v>
      </c>
      <c r="Q11" s="27" t="s">
        <v>19</v>
      </c>
      <c r="R11" s="449"/>
      <c r="S11" s="449"/>
      <c r="T11" s="448"/>
      <c r="U11" s="448"/>
      <c r="V11" s="449"/>
      <c r="W11" s="27" t="s">
        <v>20</v>
      </c>
      <c r="X11" s="27" t="s">
        <v>21</v>
      </c>
      <c r="Y11" s="449"/>
      <c r="Z11" s="449"/>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8" t="s">
        <v>336</v>
      </c>
      <c r="F15" s="368" t="s">
        <v>34</v>
      </c>
      <c r="G15" s="233"/>
      <c r="H15" s="387"/>
      <c r="I15" s="38">
        <v>2</v>
      </c>
      <c r="J15" s="38">
        <v>999</v>
      </c>
      <c r="K15" s="38"/>
      <c r="L15" s="38"/>
      <c r="M15" s="366">
        <f>+IFERROR(IF(COUNT(J15:L15),ROUND(SUM(J15:L15),0),""),"")</f>
        <v>999</v>
      </c>
      <c r="N15" s="187">
        <f>+IFERROR(IF(COUNT(M15),ROUND(M15/'Shareholding Pattern'!$L$78*100,2),""),"")</f>
        <v>0.02</v>
      </c>
      <c r="O15" s="38">
        <f>IF(J15="","",J15)</f>
        <v>999</v>
      </c>
      <c r="P15" s="38"/>
      <c r="Q15" s="366">
        <f>+IFERROR(IF(COUNT(O15:P15),ROUND(SUM(O15,P15),2),""),"")</f>
        <v>999</v>
      </c>
      <c r="R15" s="187">
        <f>+IFERROR(IF(COUNT(Q15),ROUND(Q15/('Shareholding Pattern'!$P$79)*100,2),""),"")</f>
        <v>0.02</v>
      </c>
      <c r="S15" s="38"/>
      <c r="T15" s="38"/>
      <c r="U15" s="366" t="str">
        <f>+IFERROR(IF(COUNT(S15:T15),ROUND(SUM(S15:T15),0),""),"")</f>
        <v/>
      </c>
      <c r="V15" s="187">
        <f>+IFERROR(IF(COUNT(M15,U15),ROUND(SUM(U15,M15)/SUM('Shareholding Pattern'!$L$78,'Shareholding Pattern'!$T$78)*100,2),""),"")</f>
        <v>0.02</v>
      </c>
      <c r="W15" s="38"/>
      <c r="X15" s="186" t="str">
        <f>+IFERROR(IF(COUNT(W15),ROUND(SUM(W15)/SUM(M15)*100,2),""),0)</f>
        <v/>
      </c>
      <c r="Y15" s="38">
        <v>999</v>
      </c>
      <c r="Z15" s="228"/>
      <c r="AA15" s="38">
        <v>0</v>
      </c>
      <c r="AB15" s="38">
        <v>0</v>
      </c>
      <c r="AC15" s="38">
        <v>0</v>
      </c>
    </row>
    <row r="16" spans="4:54" hidden="1">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o/0evYaq0tD+WA2Q68ICj6emqErDHurso1pgL4CiCnmjfFR+BYNWJKhikfvt8yPujIRsXZm2Yw8zWdsNWNcMQ==" saltValue="rr6hWyJpU9g8rbHgSeHOUw=="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D18" sqref="D18"/>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3" t="s">
        <v>842</v>
      </c>
      <c r="E8" s="544"/>
      <c r="F8" s="545"/>
      <c r="G8" s="361"/>
    </row>
    <row r="9" spans="4:14" ht="31.5">
      <c r="D9" s="344" t="s">
        <v>107</v>
      </c>
      <c r="E9" s="344" t="s">
        <v>858</v>
      </c>
      <c r="F9" s="344" t="s">
        <v>850</v>
      </c>
      <c r="G9" s="362"/>
    </row>
    <row r="10" spans="4:14" ht="20.100000000000001" customHeight="1">
      <c r="D10" s="264" t="s">
        <v>843</v>
      </c>
      <c r="E10" s="358">
        <v>100</v>
      </c>
      <c r="F10" s="359">
        <v>0</v>
      </c>
      <c r="G10" s="363"/>
      <c r="K10">
        <v>0</v>
      </c>
      <c r="L10">
        <v>0</v>
      </c>
      <c r="M10">
        <v>0</v>
      </c>
      <c r="N10">
        <v>0</v>
      </c>
    </row>
    <row r="11" spans="4:14" ht="20.100000000000001" customHeight="1">
      <c r="D11" s="265" t="s">
        <v>844</v>
      </c>
      <c r="E11" s="358">
        <v>100</v>
      </c>
      <c r="F11" s="358">
        <v>0</v>
      </c>
      <c r="G11" s="363"/>
      <c r="K11">
        <v>0</v>
      </c>
      <c r="L11">
        <v>0</v>
      </c>
      <c r="M11">
        <v>0</v>
      </c>
      <c r="N11">
        <v>0</v>
      </c>
    </row>
    <row r="12" spans="4:14" ht="20.100000000000001" customHeight="1">
      <c r="D12" s="265" t="s">
        <v>845</v>
      </c>
      <c r="E12" s="358">
        <v>100</v>
      </c>
      <c r="F12" s="358">
        <v>0</v>
      </c>
      <c r="G12" s="363"/>
      <c r="K12">
        <v>0</v>
      </c>
      <c r="L12">
        <v>0</v>
      </c>
      <c r="M12">
        <v>0</v>
      </c>
      <c r="N12">
        <v>0</v>
      </c>
    </row>
    <row r="13" spans="4:14">
      <c r="D13" s="265" t="s">
        <v>846</v>
      </c>
      <c r="E13" s="358">
        <v>100</v>
      </c>
      <c r="F13" s="358">
        <v>0</v>
      </c>
      <c r="G13" s="363"/>
      <c r="K13">
        <v>0</v>
      </c>
      <c r="L13">
        <v>0</v>
      </c>
      <c r="M13">
        <v>0</v>
      </c>
      <c r="N13">
        <v>0</v>
      </c>
    </row>
    <row r="14" spans="4:14" ht="21.75" customHeight="1">
      <c r="D14" s="267" t="s">
        <v>847</v>
      </c>
      <c r="E14" s="360">
        <v>100</v>
      </c>
      <c r="F14" s="360">
        <v>0</v>
      </c>
      <c r="G14" s="363"/>
      <c r="K14">
        <v>0</v>
      </c>
      <c r="L14">
        <v>0</v>
      </c>
      <c r="M14">
        <v>0</v>
      </c>
      <c r="N14">
        <v>0</v>
      </c>
    </row>
    <row r="15" spans="4:14" ht="91.5" customHeight="1">
      <c r="D15" s="547" t="s">
        <v>857</v>
      </c>
      <c r="E15" s="548"/>
      <c r="F15" s="549"/>
    </row>
    <row r="16" spans="4:14" ht="15" customHeight="1">
      <c r="D16" s="546"/>
      <c r="E16" s="546"/>
      <c r="F16" s="69"/>
    </row>
  </sheetData>
  <sheetProtection algorithmName="SHA-512" hashValue="Nv7ckSV7lyGDMiL+lvQK1xuH/YyDAc0xMslS4e0loTy8921dZbOK6cJX8E02BGXQutpTV8PXcZrJJIuTnvejNQ==" saltValue="hqWCi9CVwqW/4muapQYUZ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30">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7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75">
      <c r="A235" s="269" t="s">
        <v>848</v>
      </c>
      <c r="B235" s="269"/>
      <c r="C235" s="269"/>
      <c r="D235" s="269"/>
      <c r="E235" s="269"/>
    </row>
    <row r="236" spans="1:5" ht="105">
      <c r="A236" t="s">
        <v>851</v>
      </c>
      <c r="B236" t="s">
        <v>849</v>
      </c>
      <c r="C236" t="s">
        <v>247</v>
      </c>
      <c r="D236" t="s">
        <v>225</v>
      </c>
      <c r="E236" s="343" t="s">
        <v>855</v>
      </c>
    </row>
    <row r="237" spans="1:5" ht="105">
      <c r="A237" t="s">
        <v>853</v>
      </c>
      <c r="B237" t="s">
        <v>850</v>
      </c>
      <c r="C237" t="s">
        <v>247</v>
      </c>
      <c r="D237" t="s">
        <v>225</v>
      </c>
      <c r="E237" s="343" t="s">
        <v>855</v>
      </c>
    </row>
    <row r="238" spans="1:5" ht="105">
      <c r="A238" t="s">
        <v>854</v>
      </c>
      <c r="B238" t="s">
        <v>852</v>
      </c>
      <c r="C238" t="s">
        <v>247</v>
      </c>
      <c r="D238" t="s">
        <v>225</v>
      </c>
      <c r="E238" s="343"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0" t="s">
        <v>122</v>
      </c>
      <c r="D9" s="531" t="s">
        <v>34</v>
      </c>
      <c r="E9" s="449" t="s">
        <v>121</v>
      </c>
      <c r="F9" s="449" t="s">
        <v>118</v>
      </c>
      <c r="G9" s="449" t="s">
        <v>1</v>
      </c>
      <c r="H9" s="449" t="s">
        <v>368</v>
      </c>
      <c r="I9" s="449" t="s">
        <v>3</v>
      </c>
      <c r="J9" s="449" t="s">
        <v>4</v>
      </c>
      <c r="K9" s="449" t="s">
        <v>5</v>
      </c>
      <c r="L9" s="449" t="s">
        <v>6</v>
      </c>
      <c r="M9" s="449" t="s">
        <v>7</v>
      </c>
      <c r="N9" s="449" t="s">
        <v>8</v>
      </c>
      <c r="O9" s="449"/>
      <c r="P9" s="449"/>
      <c r="Q9" s="449"/>
      <c r="R9" s="449" t="s">
        <v>9</v>
      </c>
      <c r="S9" s="531" t="s">
        <v>447</v>
      </c>
      <c r="T9" s="531" t="s">
        <v>116</v>
      </c>
      <c r="U9" s="449" t="s">
        <v>89</v>
      </c>
      <c r="V9" s="449" t="s">
        <v>12</v>
      </c>
      <c r="W9" s="449"/>
      <c r="X9" s="449" t="s">
        <v>14</v>
      </c>
      <c r="Y9" s="449" t="s">
        <v>441</v>
      </c>
    </row>
    <row r="10" spans="3:30" ht="31.5" customHeight="1">
      <c r="C10" s="551"/>
      <c r="D10" s="466"/>
      <c r="E10" s="449"/>
      <c r="F10" s="449"/>
      <c r="G10" s="449"/>
      <c r="H10" s="449"/>
      <c r="I10" s="449"/>
      <c r="J10" s="449"/>
      <c r="K10" s="449"/>
      <c r="L10" s="449"/>
      <c r="M10" s="449"/>
      <c r="N10" s="449" t="s">
        <v>15</v>
      </c>
      <c r="O10" s="449"/>
      <c r="P10" s="449"/>
      <c r="Q10" s="449" t="s">
        <v>16</v>
      </c>
      <c r="R10" s="449"/>
      <c r="S10" s="466"/>
      <c r="T10" s="466"/>
      <c r="U10" s="449"/>
      <c r="V10" s="449"/>
      <c r="W10" s="449"/>
      <c r="X10" s="449"/>
      <c r="Y10" s="449"/>
    </row>
    <row r="11" spans="3:30" ht="78.75" customHeight="1">
      <c r="C11" s="552"/>
      <c r="D11" s="448"/>
      <c r="E11" s="449"/>
      <c r="F11" s="449"/>
      <c r="G11" s="449"/>
      <c r="H11" s="449"/>
      <c r="I11" s="449"/>
      <c r="J11" s="449"/>
      <c r="K11" s="449"/>
      <c r="L11" s="449"/>
      <c r="M11" s="449"/>
      <c r="N11" s="27" t="s">
        <v>17</v>
      </c>
      <c r="O11" s="27" t="s">
        <v>18</v>
      </c>
      <c r="P11" s="27" t="s">
        <v>19</v>
      </c>
      <c r="Q11" s="449"/>
      <c r="R11" s="449"/>
      <c r="S11" s="448"/>
      <c r="T11" s="448"/>
      <c r="U11" s="449"/>
      <c r="V11" s="27" t="s">
        <v>20</v>
      </c>
      <c r="W11" s="27" t="s">
        <v>21</v>
      </c>
      <c r="X11" s="449"/>
      <c r="Y11" s="449"/>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ctOnfJ5YWpBZ2ADHBS8FmcgIwzuvUdU0UgHKtZu/FioE292oB+K7Je2faIeN/epuJqVYg0V8dh4CMGyCoE2ew==" saltValue="ceMsRihFMrmVnNGfKnPIGA=="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1" t="s">
        <v>119</v>
      </c>
      <c r="E9" s="449" t="s">
        <v>118</v>
      </c>
      <c r="F9" s="449" t="s">
        <v>1</v>
      </c>
      <c r="G9" s="449" t="s">
        <v>368</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row>
    <row r="10" spans="4:30" ht="31.5" customHeight="1">
      <c r="D10" s="466"/>
      <c r="E10" s="449"/>
      <c r="F10" s="449"/>
      <c r="G10" s="449"/>
      <c r="H10" s="449"/>
      <c r="I10" s="449"/>
      <c r="J10" s="449"/>
      <c r="K10" s="449"/>
      <c r="L10" s="449"/>
      <c r="M10" s="449" t="s">
        <v>15</v>
      </c>
      <c r="N10" s="449"/>
      <c r="O10" s="449"/>
      <c r="P10" s="449" t="s">
        <v>16</v>
      </c>
      <c r="Q10" s="449"/>
      <c r="R10" s="466"/>
      <c r="S10" s="466"/>
      <c r="T10" s="449"/>
      <c r="U10" s="449"/>
      <c r="V10" s="449"/>
      <c r="W10" s="449"/>
      <c r="X10" s="449"/>
    </row>
    <row r="11" spans="4:30" ht="45">
      <c r="D11" s="448"/>
      <c r="E11" s="449"/>
      <c r="F11" s="449"/>
      <c r="G11" s="449"/>
      <c r="H11" s="449"/>
      <c r="I11" s="449"/>
      <c r="J11" s="449"/>
      <c r="K11" s="449"/>
      <c r="L11" s="449"/>
      <c r="M11" s="27" t="s">
        <v>17</v>
      </c>
      <c r="N11" s="27" t="s">
        <v>18</v>
      </c>
      <c r="O11" s="27" t="s">
        <v>19</v>
      </c>
      <c r="P11" s="449"/>
      <c r="Q11" s="449"/>
      <c r="R11" s="448"/>
      <c r="S11" s="448"/>
      <c r="T11" s="449"/>
      <c r="U11" s="27" t="s">
        <v>20</v>
      </c>
      <c r="V11" s="27" t="s">
        <v>21</v>
      </c>
      <c r="W11" s="449"/>
      <c r="X11" s="449"/>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nlSOsbMtx4OERkRQWL1+3c8Y5boym6FB4SiosJmBMwwoNyy2WygYo9N0IhgNY1EoW3S14Jk0VCUFyAZRydXu9g==" saltValue="RkvI3FKKMyRNZZ7TvpaWAg==" spinCount="100000"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4" t="s">
        <v>375</v>
      </c>
      <c r="F9" s="455"/>
      <c r="G9" s="455"/>
      <c r="H9" s="455"/>
      <c r="I9" s="456"/>
      <c r="J9" s="17"/>
    </row>
    <row r="10" spans="5:10">
      <c r="E10" s="531" t="s">
        <v>119</v>
      </c>
      <c r="F10" s="531" t="s">
        <v>126</v>
      </c>
      <c r="G10" s="531" t="s">
        <v>127</v>
      </c>
      <c r="H10" s="531" t="s">
        <v>325</v>
      </c>
      <c r="I10" s="531" t="s">
        <v>326</v>
      </c>
      <c r="J10" s="17"/>
    </row>
    <row r="11" spans="5:10">
      <c r="E11" s="553"/>
      <c r="F11" s="466"/>
      <c r="G11" s="466"/>
      <c r="H11" s="466"/>
      <c r="I11" s="466"/>
      <c r="J11" s="17"/>
    </row>
    <row r="12" spans="5:10">
      <c r="E12" s="554"/>
      <c r="F12" s="448"/>
      <c r="G12" s="448"/>
      <c r="H12" s="448"/>
      <c r="I12" s="448"/>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7" t="s">
        <v>370</v>
      </c>
      <c r="E9" s="558"/>
      <c r="F9" s="558"/>
      <c r="G9" s="558"/>
      <c r="H9" s="559"/>
    </row>
    <row r="10" spans="4:9">
      <c r="D10" s="531" t="s">
        <v>119</v>
      </c>
      <c r="E10" s="531" t="s">
        <v>546</v>
      </c>
      <c r="F10" s="531" t="s">
        <v>128</v>
      </c>
      <c r="G10" s="531" t="s">
        <v>129</v>
      </c>
      <c r="H10" s="531" t="s">
        <v>130</v>
      </c>
    </row>
    <row r="11" spans="4:9">
      <c r="D11" s="555"/>
      <c r="E11" s="555"/>
      <c r="F11" s="466"/>
      <c r="G11" s="466"/>
      <c r="H11" s="466"/>
    </row>
    <row r="12" spans="4:9">
      <c r="D12" s="556"/>
      <c r="E12" s="556"/>
      <c r="F12" s="448"/>
      <c r="G12" s="448"/>
      <c r="H12" s="448"/>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4" t="s">
        <v>371</v>
      </c>
      <c r="F9" s="455"/>
      <c r="G9" s="455"/>
      <c r="H9" s="455"/>
      <c r="I9" s="83"/>
    </row>
    <row r="10" spans="5:9">
      <c r="E10" s="531" t="s">
        <v>119</v>
      </c>
      <c r="F10" s="531" t="s">
        <v>126</v>
      </c>
      <c r="G10" s="531" t="s">
        <v>127</v>
      </c>
      <c r="H10" s="531" t="s">
        <v>131</v>
      </c>
      <c r="I10" s="560" t="s">
        <v>327</v>
      </c>
    </row>
    <row r="11" spans="5:9">
      <c r="E11" s="555"/>
      <c r="F11" s="466"/>
      <c r="G11" s="466"/>
      <c r="H11" s="466"/>
      <c r="I11" s="561"/>
    </row>
    <row r="12" spans="5:9">
      <c r="E12" s="556"/>
      <c r="F12" s="448"/>
      <c r="G12" s="448"/>
      <c r="H12" s="448"/>
      <c r="I12" s="562"/>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G7" zoomScale="85" zoomScaleNormal="85" workbookViewId="0">
      <selection activeCell="AB15" sqref="AB15"/>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1" t="s">
        <v>119</v>
      </c>
      <c r="F9" s="531" t="s">
        <v>118</v>
      </c>
      <c r="G9" s="531" t="s">
        <v>1</v>
      </c>
      <c r="H9" s="531" t="s">
        <v>3</v>
      </c>
      <c r="I9" s="531" t="s">
        <v>4</v>
      </c>
      <c r="J9" s="531" t="s">
        <v>5</v>
      </c>
      <c r="K9" s="531" t="s">
        <v>6</v>
      </c>
      <c r="L9" s="531" t="s">
        <v>7</v>
      </c>
      <c r="M9" s="452" t="s">
        <v>8</v>
      </c>
      <c r="N9" s="532"/>
      <c r="O9" s="532"/>
      <c r="P9" s="453"/>
      <c r="Q9" s="531" t="s">
        <v>9</v>
      </c>
      <c r="R9" s="531" t="s">
        <v>447</v>
      </c>
      <c r="S9" s="531" t="s">
        <v>116</v>
      </c>
      <c r="T9" s="531" t="s">
        <v>125</v>
      </c>
      <c r="U9" s="519" t="s">
        <v>12</v>
      </c>
      <c r="V9" s="520"/>
      <c r="W9" s="519" t="s">
        <v>13</v>
      </c>
      <c r="X9" s="520"/>
      <c r="Y9" s="531" t="s">
        <v>14</v>
      </c>
      <c r="Z9" s="449" t="s">
        <v>441</v>
      </c>
      <c r="AA9" s="531" t="s">
        <v>459</v>
      </c>
    </row>
    <row r="10" spans="5:45" ht="31.5" customHeight="1">
      <c r="E10" s="466"/>
      <c r="F10" s="525"/>
      <c r="G10" s="466"/>
      <c r="H10" s="466"/>
      <c r="I10" s="466"/>
      <c r="J10" s="466"/>
      <c r="K10" s="466"/>
      <c r="L10" s="466"/>
      <c r="M10" s="452" t="s">
        <v>117</v>
      </c>
      <c r="N10" s="461"/>
      <c r="O10" s="462"/>
      <c r="P10" s="531" t="s">
        <v>16</v>
      </c>
      <c r="Q10" s="466"/>
      <c r="R10" s="466"/>
      <c r="S10" s="466"/>
      <c r="T10" s="466"/>
      <c r="U10" s="450"/>
      <c r="V10" s="451"/>
      <c r="W10" s="450"/>
      <c r="X10" s="451"/>
      <c r="Y10" s="466"/>
      <c r="Z10" s="449"/>
      <c r="AA10" s="466"/>
    </row>
    <row r="11" spans="5:45" ht="78.75" customHeight="1">
      <c r="E11" s="448"/>
      <c r="F11" s="526"/>
      <c r="G11" s="448"/>
      <c r="H11" s="448"/>
      <c r="I11" s="448"/>
      <c r="J11" s="448"/>
      <c r="K11" s="448"/>
      <c r="L11" s="448"/>
      <c r="M11" s="27" t="s">
        <v>123</v>
      </c>
      <c r="N11" s="27" t="s">
        <v>18</v>
      </c>
      <c r="O11" s="27" t="s">
        <v>19</v>
      </c>
      <c r="P11" s="448"/>
      <c r="Q11" s="448"/>
      <c r="R11" s="448"/>
      <c r="S11" s="448"/>
      <c r="T11" s="448"/>
      <c r="U11" s="27" t="s">
        <v>20</v>
      </c>
      <c r="V11" s="27" t="s">
        <v>21</v>
      </c>
      <c r="W11" s="27" t="s">
        <v>20</v>
      </c>
      <c r="X11" s="27" t="s">
        <v>21</v>
      </c>
      <c r="Y11" s="448"/>
      <c r="Z11" s="449"/>
      <c r="AA11" s="448"/>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5" t="s">
        <v>870</v>
      </c>
      <c r="G15" s="376" t="s">
        <v>873</v>
      </c>
      <c r="H15" s="38">
        <v>0</v>
      </c>
      <c r="I15" s="38"/>
      <c r="J15" s="38"/>
      <c r="K15" s="375">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5"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65" t="s">
        <v>871</v>
      </c>
      <c r="G16" s="376" t="s">
        <v>874</v>
      </c>
      <c r="H16" s="38">
        <v>0</v>
      </c>
      <c r="I16" s="38"/>
      <c r="J16" s="38"/>
      <c r="K16" s="375">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5"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65" t="s">
        <v>872</v>
      </c>
      <c r="G17" s="376" t="s">
        <v>875</v>
      </c>
      <c r="H17" s="38">
        <v>0</v>
      </c>
      <c r="I17" s="38"/>
      <c r="J17" s="38"/>
      <c r="K17" s="375">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5"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algorithmName="SHA-512" hashValue="oT1gTL6VlGmrktdmKMNEhJu5ZON8nhCLzT8V/V2z61aMy5wbGAem9M+ezNoQZESHvB9ij2Fmj0zB0T+lRTYRwQ==" saltValue="Wj8e6xQkK8bPxPfU+4QH/A=="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M15:N17 Q15:R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opLeftCell="K7" workbookViewId="0">
      <selection activeCell="V15" sqref="V15:V18"/>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33"/>
      <c r="G7" s="533"/>
      <c r="H7" s="533"/>
      <c r="I7" s="63"/>
      <c r="AA7" s="303" t="s">
        <v>605</v>
      </c>
    </row>
    <row r="8" spans="5:27">
      <c r="F8" s="534"/>
      <c r="G8" s="534"/>
      <c r="H8" s="534"/>
      <c r="I8" s="63"/>
      <c r="AA8" s="303" t="s">
        <v>606</v>
      </c>
    </row>
    <row r="9" spans="5:27" ht="60" customHeight="1">
      <c r="E9" s="531" t="s">
        <v>114</v>
      </c>
      <c r="F9" s="452" t="s">
        <v>588</v>
      </c>
      <c r="G9" s="532"/>
      <c r="H9" s="532"/>
      <c r="I9" s="532"/>
      <c r="J9" s="532"/>
      <c r="K9" s="453"/>
      <c r="L9" s="452" t="s">
        <v>593</v>
      </c>
      <c r="M9" s="532"/>
      <c r="N9" s="532"/>
      <c r="O9" s="532"/>
      <c r="P9" s="453"/>
      <c r="Q9" s="540" t="s">
        <v>594</v>
      </c>
      <c r="R9" s="540"/>
      <c r="S9" s="540"/>
      <c r="T9" s="540"/>
      <c r="U9" s="540"/>
      <c r="V9" s="449" t="s">
        <v>626</v>
      </c>
      <c r="AA9" s="303" t="s">
        <v>607</v>
      </c>
    </row>
    <row r="10" spans="5:27" ht="14.25" customHeight="1">
      <c r="E10" s="466"/>
      <c r="F10" s="449" t="s">
        <v>589</v>
      </c>
      <c r="G10" s="449" t="s">
        <v>590</v>
      </c>
      <c r="H10" s="536" t="s">
        <v>591</v>
      </c>
      <c r="I10" s="27"/>
      <c r="J10" s="449" t="s">
        <v>592</v>
      </c>
      <c r="K10" s="538" t="s">
        <v>612</v>
      </c>
      <c r="L10" s="449" t="s">
        <v>589</v>
      </c>
      <c r="M10" s="449" t="s">
        <v>590</v>
      </c>
      <c r="N10" s="536" t="s">
        <v>591</v>
      </c>
      <c r="O10" s="449" t="s">
        <v>592</v>
      </c>
      <c r="P10" s="538" t="s">
        <v>612</v>
      </c>
      <c r="Q10" s="449" t="s">
        <v>595</v>
      </c>
      <c r="R10" s="449"/>
      <c r="S10" s="449"/>
      <c r="T10" s="449"/>
      <c r="U10" s="449"/>
      <c r="V10" s="449"/>
      <c r="AA10" s="303" t="s">
        <v>608</v>
      </c>
    </row>
    <row r="11" spans="5:27" ht="47.25" customHeight="1">
      <c r="E11" s="448"/>
      <c r="F11" s="449"/>
      <c r="G11" s="449"/>
      <c r="H11" s="536"/>
      <c r="I11" s="27"/>
      <c r="J11" s="449"/>
      <c r="K11" s="539"/>
      <c r="L11" s="449"/>
      <c r="M11" s="449"/>
      <c r="N11" s="536"/>
      <c r="O11" s="449"/>
      <c r="P11" s="539"/>
      <c r="Q11" s="298" t="s">
        <v>596</v>
      </c>
      <c r="R11" s="298" t="s">
        <v>597</v>
      </c>
      <c r="S11" s="307" t="s">
        <v>628</v>
      </c>
      <c r="T11" s="298" t="s">
        <v>598</v>
      </c>
      <c r="U11" s="298" t="s">
        <v>629</v>
      </c>
      <c r="V11" s="449"/>
      <c r="AA11" s="303" t="s">
        <v>609</v>
      </c>
    </row>
    <row r="12" spans="5:27">
      <c r="E12" s="301"/>
      <c r="F12" s="537" t="s">
        <v>610</v>
      </c>
      <c r="G12" s="537"/>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5"/>
      <c r="G14" s="535"/>
      <c r="H14" s="535"/>
      <c r="I14" s="3"/>
      <c r="J14" s="35"/>
      <c r="K14" s="35"/>
      <c r="L14" s="35"/>
      <c r="M14" s="35"/>
      <c r="N14" s="35"/>
      <c r="O14" s="35"/>
      <c r="P14" s="35"/>
      <c r="Q14" s="35"/>
      <c r="R14" s="35"/>
      <c r="S14" s="35"/>
      <c r="T14" s="35"/>
      <c r="U14" s="35"/>
      <c r="V14" s="36"/>
    </row>
    <row r="15" spans="5:27" ht="24.75" customHeight="1">
      <c r="E15" s="45">
        <v>1</v>
      </c>
      <c r="F15" s="365" t="s">
        <v>880</v>
      </c>
      <c r="G15" s="365" t="s">
        <v>885</v>
      </c>
      <c r="H15" s="207"/>
      <c r="I15" s="306"/>
      <c r="J15" s="370" t="s">
        <v>601</v>
      </c>
      <c r="K15" s="377"/>
      <c r="L15" s="365" t="s">
        <v>868</v>
      </c>
      <c r="M15" s="365" t="s">
        <v>869</v>
      </c>
      <c r="N15" s="207"/>
      <c r="O15" s="371" t="s">
        <v>601</v>
      </c>
      <c r="P15" s="377"/>
      <c r="Q15" s="372">
        <v>20</v>
      </c>
      <c r="R15" s="372">
        <v>20</v>
      </c>
      <c r="S15" s="372"/>
      <c r="T15" s="373" t="s">
        <v>93</v>
      </c>
      <c r="U15" s="373" t="s">
        <v>93</v>
      </c>
      <c r="V15" s="374" t="s">
        <v>884</v>
      </c>
    </row>
    <row r="16" spans="5:27" ht="24.75" customHeight="1">
      <c r="E16" s="45">
        <v>2</v>
      </c>
      <c r="F16" s="365" t="s">
        <v>881</v>
      </c>
      <c r="G16" s="365" t="s">
        <v>886</v>
      </c>
      <c r="H16" s="207"/>
      <c r="I16" s="306"/>
      <c r="J16" s="370" t="s">
        <v>601</v>
      </c>
      <c r="K16" s="377"/>
      <c r="L16" s="365" t="s">
        <v>868</v>
      </c>
      <c r="M16" s="365" t="s">
        <v>869</v>
      </c>
      <c r="N16" s="207"/>
      <c r="O16" s="371" t="s">
        <v>601</v>
      </c>
      <c r="P16" s="377"/>
      <c r="Q16" s="372">
        <v>80</v>
      </c>
      <c r="R16" s="372">
        <v>80</v>
      </c>
      <c r="S16" s="372"/>
      <c r="T16" s="373" t="s">
        <v>93</v>
      </c>
      <c r="U16" s="373" t="s">
        <v>93</v>
      </c>
      <c r="V16" s="374" t="s">
        <v>884</v>
      </c>
    </row>
    <row r="17" spans="5:22" ht="24.75" customHeight="1">
      <c r="E17" s="45">
        <v>3</v>
      </c>
      <c r="F17" s="365" t="s">
        <v>882</v>
      </c>
      <c r="G17" s="365" t="s">
        <v>887</v>
      </c>
      <c r="H17" s="207"/>
      <c r="I17" s="306"/>
      <c r="J17" s="370" t="s">
        <v>601</v>
      </c>
      <c r="K17" s="377"/>
      <c r="L17" s="365" t="s">
        <v>868</v>
      </c>
      <c r="M17" s="365" t="s">
        <v>869</v>
      </c>
      <c r="N17" s="207"/>
      <c r="O17" s="371" t="s">
        <v>601</v>
      </c>
      <c r="P17" s="377"/>
      <c r="Q17" s="372"/>
      <c r="R17" s="372"/>
      <c r="S17" s="372"/>
      <c r="T17" s="373" t="s">
        <v>93</v>
      </c>
      <c r="U17" s="373" t="s">
        <v>93</v>
      </c>
      <c r="V17" s="374" t="s">
        <v>884</v>
      </c>
    </row>
    <row r="18" spans="5:22" ht="24.75" customHeight="1">
      <c r="E18" s="45">
        <v>4</v>
      </c>
      <c r="F18" s="365" t="s">
        <v>883</v>
      </c>
      <c r="G18" s="365" t="s">
        <v>888</v>
      </c>
      <c r="H18" s="207"/>
      <c r="I18" s="306"/>
      <c r="J18" s="370" t="s">
        <v>601</v>
      </c>
      <c r="K18" s="377"/>
      <c r="L18" s="365" t="s">
        <v>868</v>
      </c>
      <c r="M18" s="365" t="s">
        <v>869</v>
      </c>
      <c r="N18" s="207"/>
      <c r="O18" s="371" t="s">
        <v>601</v>
      </c>
      <c r="P18" s="377"/>
      <c r="Q18" s="372"/>
      <c r="R18" s="372"/>
      <c r="S18" s="372"/>
      <c r="T18" s="373" t="s">
        <v>93</v>
      </c>
      <c r="U18" s="373" t="s">
        <v>93</v>
      </c>
      <c r="V18" s="374" t="s">
        <v>884</v>
      </c>
    </row>
  </sheetData>
  <sheetProtection algorithmName="SHA-512" hashValue="Rh4MQivFD7GQH8F7sq7UIMiw6UWcHJK8oPutDeCS9PbgzGnmABRc8GXJoZtpRMfdcragNh5z8XQo/9TJEnoyFw==" saltValue="ZSBn6sWiZWb6Kq6qT51dRg==" spinCount="100000"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O15:O18 J15:J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E15" sqref="E15"/>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124</v>
      </c>
      <c r="T9" s="449" t="s">
        <v>89</v>
      </c>
      <c r="U9" s="449" t="s">
        <v>12</v>
      </c>
      <c r="V9" s="449"/>
      <c r="W9" s="449" t="s">
        <v>13</v>
      </c>
      <c r="X9" s="449"/>
      <c r="Y9" s="449" t="s">
        <v>14</v>
      </c>
      <c r="Z9" s="449" t="s">
        <v>441</v>
      </c>
      <c r="AA9" s="531" t="s">
        <v>459</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5:45" s="244" customFormat="1" ht="19.5" customHeight="1">
      <c r="E12" s="8" t="s">
        <v>72</v>
      </c>
      <c r="F12" s="541" t="s">
        <v>29</v>
      </c>
      <c r="G12" s="542"/>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xXDd1L0bUeRZm43GqjaVja2jBQ5kL9poI2XBGKZJQAg+ufW6aod2B8p2Hcqg3FHY3tD9MEfIvbTVxV5bRBkwbQ==" saltValue="dhheZo9xgYxIaiXyc4mitg=="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337</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338</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7lqAtNxobHzTQwCkCMquuuhpoQv/MkZC4B65bIkU/rPCjpCT2e5eNsaGTACWEX0Svm7PI3pl0VFyeqKTrkNKqQ==" saltValue="XDAuFPLZAeh6pqQf4ArThQ=="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2025-06-18T06:43:44Z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e1a9a527-91cc-4ff5-b6f2-159e89caf1e4</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