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codeName="ThisWorkbook"/>
  <mc:AlternateContent xmlns:mc="http://schemas.openxmlformats.org/markup-compatibility/2006">
    <mc:Choice Requires="x15">
      <x15ac:absPath xmlns:x15ac="http://schemas.microsoft.com/office/spreadsheetml/2010/11/ac" url="E:\Projects\Fynx Capital Website Maintenace\Feb 2026\"/>
    </mc:Choice>
  </mc:AlternateContent>
  <xr:revisionPtr revIDLastSave="0" documentId="8_{8BD153AA-89BD-492A-B442-AE971B4C46DD}" xr6:coauthVersionLast="47" xr6:coauthVersionMax="47" xr10:uidLastSave="{00000000-0000-0000-0000-000000000000}"/>
  <bookViews>
    <workbookView xWindow="-120" yWindow="-120" windowWidth="20730" windowHeight="11040" tabRatio="829" firstSheet="51" activeTab="51"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r:id="rId7"/>
    <sheet name="CGAndSG" sheetId="3" state="hidden" r:id="rId8"/>
    <sheet name="Banks" sheetId="4" state="hidden" r:id="rId9"/>
    <sheet name="OtherIND" sheetId="5" state="hidden" r:id="rId10"/>
    <sheet name="Individuals" sheetId="6" r:id="rId11"/>
    <sheet name="Government" sheetId="10" state="hidden" r:id="rId12"/>
    <sheet name="Institutions" sheetId="11" state="hidden" r:id="rId13"/>
    <sheet name="FPIPromoter" sheetId="14" state="hidden" r:id="rId14"/>
    <sheet name="OtherForeign" sheetId="15" state="hidden" r:id="rId15"/>
    <sheet name="Taxonomy" sheetId="45" state="hidden" r:id="rId16"/>
    <sheet name="MutuaFund" sheetId="16" state="hidden" r:id="rId17"/>
    <sheet name="VentureCap" sheetId="17" state="hidden" r:id="rId18"/>
    <sheet name="AIF" sheetId="18" state="hidden" r:id="rId19"/>
    <sheet name="FVC" sheetId="19" state="hidden" r:id="rId20"/>
    <sheet name="FPI_Insti" sheetId="20" state="hidden" r:id="rId21"/>
    <sheet name="Bank_Insti" sheetId="21" state="hidden" r:id="rId22"/>
    <sheet name="Insurance" sheetId="22" state="hidden" r:id="rId23"/>
    <sheet name="Bodies Corporate" sheetId="71" state="hidden" r:id="rId24"/>
    <sheet name="Foreign Companies" sheetId="70" state="hidden" r:id="rId25"/>
    <sheet name="Foreign Nationals" sheetId="69" state="hidden" r:id="rId26"/>
    <sheet name="Non Resident Indians (NRIs)" sheetId="68" state="hidden" r:id="rId27"/>
    <sheet name="Investor Education" sheetId="67" state="hidden" r:id="rId28"/>
    <sheet name="Trusts where any person" sheetId="66" state="hidden" r:id="rId29"/>
    <sheet name="Relatives of promoters" sheetId="65" state="hidden" r:id="rId30"/>
    <sheet name="Key Managerial Personnel" sheetId="64" state="hidden" r:id="rId31"/>
    <sheet name="Directors and their relatives" sheetId="63" state="hidden" r:id="rId32"/>
    <sheet name="Associate companies_Subsidiar" sheetId="62" state="hidden" r:id="rId33"/>
    <sheet name="Shareholding by Companies" sheetId="61" state="hidden" r:id="rId34"/>
    <sheet name="State Government_Governor" sheetId="60" state="hidden" r:id="rId35"/>
    <sheet name="CG&amp;SG&amp;PI" sheetId="25" state="hidden" r:id="rId36"/>
    <sheet name="Other_Insti (Foreign)" sheetId="59" state="hidden" r:id="rId37"/>
    <sheet name="Other_Insti" sheetId="24" state="hidden" r:id="rId38"/>
    <sheet name="Foreign Portfolio Category II" sheetId="58" state="hidden" r:id="rId39"/>
    <sheet name="Sovereign Wealth(Foreign)" sheetId="57" state="hidden" r:id="rId40"/>
    <sheet name="Foreign Direct Investment" sheetId="56" state="hidden" r:id="rId41"/>
    <sheet name="Other Financial Institutions" sheetId="55" state="hidden" r:id="rId42"/>
    <sheet name="Sovereign Wealth(Domestic)" sheetId="54" state="hidden" r:id="rId43"/>
    <sheet name="AssetReconstruct" sheetId="53" state="hidden" r:id="rId44"/>
    <sheet name="Pension" sheetId="23" state="hidden" r:id="rId45"/>
    <sheet name="Indivisual(aI)" sheetId="26" state="hidden" r:id="rId46"/>
    <sheet name="Indivisual(aII)" sheetId="28" state="hidden" r:id="rId47"/>
    <sheet name="NBFC" sheetId="31" state="hidden" r:id="rId48"/>
    <sheet name="EmpTrust" sheetId="32" state="hidden" r:id="rId49"/>
    <sheet name="OD" sheetId="33" state="hidden" r:id="rId50"/>
    <sheet name="Other_NonInsti" sheetId="34" state="hidden" r:id="rId51"/>
    <sheet name="Annexure B" sheetId="72"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15" hidden="1">Taxonomy!$E$1:$E$294</definedName>
    <definedName name="AR">Banks!$AI$7</definedName>
    <definedName name="half">GeneralInfo!$S$4:$S$5</definedName>
    <definedName name="pre">GeneralInfo!$S$1:$S$3</definedName>
    <definedName name="y2\">'Foreign Portfolio Category II'!$F$16</definedName>
    <definedName name="yy">GeneralInfo!$S$1:$S$4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6" i="34" l="1"/>
  <c r="V16" i="34"/>
  <c r="O16" i="34"/>
  <c r="Q16" i="34" s="1"/>
  <c r="M16" i="34"/>
  <c r="Z15" i="34"/>
  <c r="V15" i="34"/>
  <c r="O15" i="34"/>
  <c r="Q15" i="34" s="1"/>
  <c r="M15" i="34"/>
  <c r="AF15" i="34" s="1"/>
  <c r="X15" i="28"/>
  <c r="T15" i="28"/>
  <c r="M15" i="28"/>
  <c r="O15" i="28" s="1"/>
  <c r="K15" i="28"/>
  <c r="AE15" i="28" s="1"/>
  <c r="AL15" i="5"/>
  <c r="AG15" i="5"/>
  <c r="AH15" i="5" s="1"/>
  <c r="AF15" i="5"/>
  <c r="AD15" i="5"/>
  <c r="AB15" i="5"/>
  <c r="Z15" i="5"/>
  <c r="V15" i="5"/>
  <c r="O15" i="5"/>
  <c r="Q15" i="5" s="1"/>
  <c r="M15" i="5"/>
  <c r="AN15" i="5" s="1"/>
  <c r="W16" i="34" l="1"/>
  <c r="AF16" i="34"/>
  <c r="W15" i="34"/>
  <c r="U15" i="28"/>
  <c r="W15" i="5"/>
  <c r="F35" i="34" l="1"/>
  <c r="AE32" i="34" l="1"/>
  <c r="AD32" i="34"/>
  <c r="AC32" i="34"/>
  <c r="AE43" i="59"/>
  <c r="AD43" i="59"/>
  <c r="AC43" i="59"/>
  <c r="AE42" i="59"/>
  <c r="AD42" i="59"/>
  <c r="AC42" i="59"/>
  <c r="AE41" i="59"/>
  <c r="AD41" i="59"/>
  <c r="AC41" i="59"/>
  <c r="AE40" i="59"/>
  <c r="AD40" i="59"/>
  <c r="AC40" i="59"/>
  <c r="AE39" i="59"/>
  <c r="AD39" i="59"/>
  <c r="AC39" i="59"/>
  <c r="AE38" i="59"/>
  <c r="AD38" i="59"/>
  <c r="AC38" i="59"/>
  <c r="AE37" i="59"/>
  <c r="AD37" i="59"/>
  <c r="AC37" i="59"/>
  <c r="AE36" i="59"/>
  <c r="AD36" i="59"/>
  <c r="AC36" i="59"/>
  <c r="AE35" i="59"/>
  <c r="AD35" i="59"/>
  <c r="AC35" i="59"/>
  <c r="AE34" i="59"/>
  <c r="AD34" i="59"/>
  <c r="AC34" i="59"/>
  <c r="AE33" i="59"/>
  <c r="AD33" i="59"/>
  <c r="AC33" i="59"/>
  <c r="AE32" i="59"/>
  <c r="AD32" i="59"/>
  <c r="AC32" i="59"/>
  <c r="AE31" i="59"/>
  <c r="AD31" i="59"/>
  <c r="AC31" i="59"/>
  <c r="AE30" i="59"/>
  <c r="AD30" i="59"/>
  <c r="AC30" i="59"/>
  <c r="AE39" i="24"/>
  <c r="AD39" i="24"/>
  <c r="AC39" i="24"/>
  <c r="AE38" i="24"/>
  <c r="AD38" i="24"/>
  <c r="AC38" i="24"/>
  <c r="AE37" i="24"/>
  <c r="AD37" i="24"/>
  <c r="AC37" i="24"/>
  <c r="AE36" i="24"/>
  <c r="AD36" i="24"/>
  <c r="AC36" i="24"/>
  <c r="AE35" i="24"/>
  <c r="AD35" i="24"/>
  <c r="AC35" i="24"/>
  <c r="AE34" i="24"/>
  <c r="AD34" i="24"/>
  <c r="AC34" i="24"/>
  <c r="AE33" i="24"/>
  <c r="AD33" i="24"/>
  <c r="AC33" i="24"/>
  <c r="AE32" i="24"/>
  <c r="AD32" i="24"/>
  <c r="AC32" i="24"/>
  <c r="AE31" i="24"/>
  <c r="AD31" i="24"/>
  <c r="AC31" i="24"/>
  <c r="AE30" i="24"/>
  <c r="AD30" i="24"/>
  <c r="AC30" i="24"/>
  <c r="X13" i="38" l="1"/>
  <c r="L13" i="36"/>
  <c r="H13" i="36" s="1"/>
  <c r="N32" i="1" l="1"/>
  <c r="N76" i="1" l="1"/>
  <c r="N75" i="1"/>
  <c r="N69" i="1"/>
  <c r="N68" i="1"/>
  <c r="N67" i="1"/>
  <c r="N66" i="1"/>
  <c r="N65" i="1"/>
  <c r="N64" i="1"/>
  <c r="N63" i="1"/>
  <c r="N62" i="1"/>
  <c r="N61" i="1"/>
  <c r="N60" i="1"/>
  <c r="N59" i="1"/>
  <c r="N58" i="1"/>
  <c r="N57" i="1"/>
  <c r="N54" i="1"/>
  <c r="N53" i="1"/>
  <c r="N52" i="1"/>
  <c r="N49" i="1"/>
  <c r="N48" i="1"/>
  <c r="N47" i="1"/>
  <c r="N46" i="1"/>
  <c r="N45" i="1"/>
  <c r="N44" i="1"/>
  <c r="N43" i="1"/>
  <c r="N40" i="1"/>
  <c r="N39" i="1"/>
  <c r="N38" i="1"/>
  <c r="N37" i="1"/>
  <c r="N36" i="1"/>
  <c r="N35" i="1"/>
  <c r="N34" i="1"/>
  <c r="N33" i="1"/>
  <c r="N31" i="1"/>
  <c r="N30" i="1"/>
  <c r="T13" i="10" l="1"/>
  <c r="M13" i="2" l="1"/>
  <c r="U16" i="15" l="1"/>
  <c r="T24" i="1" s="1"/>
  <c r="V13" i="15"/>
  <c r="S16" i="14"/>
  <c r="T23" i="1" s="1"/>
  <c r="T13" i="14"/>
  <c r="S16" i="11"/>
  <c r="T22" i="1" s="1"/>
  <c r="T13" i="11"/>
  <c r="S16" i="10"/>
  <c r="T21" i="1" s="1"/>
  <c r="S16" i="6"/>
  <c r="T20" i="1" s="1"/>
  <c r="T13" i="6"/>
  <c r="U17" i="5"/>
  <c r="T17" i="1" s="1"/>
  <c r="V13" i="5"/>
  <c r="S16" i="4"/>
  <c r="T16" i="1" s="1"/>
  <c r="T13" i="4"/>
  <c r="S16" i="3"/>
  <c r="T15" i="1" s="1"/>
  <c r="T13" i="3"/>
  <c r="M16" i="3"/>
  <c r="S16" i="2"/>
  <c r="T13" i="2"/>
  <c r="T14" i="1" l="1"/>
  <c r="M13" i="6"/>
  <c r="M13" i="3"/>
  <c r="U52" i="34" l="1"/>
  <c r="U51" i="34"/>
  <c r="U50" i="34"/>
  <c r="U49" i="34"/>
  <c r="U48" i="34"/>
  <c r="U47" i="34"/>
  <c r="U46" i="34"/>
  <c r="U45" i="34"/>
  <c r="U44" i="34"/>
  <c r="U43" i="34"/>
  <c r="U42" i="34"/>
  <c r="U41" i="34"/>
  <c r="U40" i="34"/>
  <c r="U39" i="34"/>
  <c r="U38" i="34"/>
  <c r="U37" i="34"/>
  <c r="U36" i="34"/>
  <c r="U34" i="34"/>
  <c r="U33" i="34"/>
  <c r="U32" i="34"/>
  <c r="U30" i="59"/>
  <c r="U43" i="59"/>
  <c r="U42" i="59"/>
  <c r="U41" i="59"/>
  <c r="U40" i="59"/>
  <c r="U39" i="59"/>
  <c r="U38" i="59"/>
  <c r="U37" i="59"/>
  <c r="U36" i="59"/>
  <c r="U35" i="59"/>
  <c r="U34" i="59"/>
  <c r="U33" i="59"/>
  <c r="U32" i="59"/>
  <c r="U31" i="59"/>
  <c r="U39" i="24"/>
  <c r="U38" i="24"/>
  <c r="U37" i="24"/>
  <c r="U36" i="24"/>
  <c r="U35" i="24"/>
  <c r="U34" i="24"/>
  <c r="U33" i="24"/>
  <c r="U32" i="24"/>
  <c r="U31" i="24"/>
  <c r="U30" i="24"/>
  <c r="T30" i="24"/>
  <c r="F16" i="39" l="1"/>
  <c r="AG13" i="5"/>
  <c r="S17" i="44" l="1"/>
  <c r="S16" i="44"/>
  <c r="U76" i="1" l="1"/>
  <c r="U75" i="1"/>
  <c r="T77" i="1"/>
  <c r="S15" i="44" s="1"/>
  <c r="U69" i="1"/>
  <c r="U68" i="1"/>
  <c r="U67" i="1"/>
  <c r="U66" i="1"/>
  <c r="U65" i="1"/>
  <c r="U64" i="1"/>
  <c r="U63" i="1"/>
  <c r="U62" i="1"/>
  <c r="U61" i="1"/>
  <c r="U60" i="1"/>
  <c r="U59" i="1"/>
  <c r="U58" i="1"/>
  <c r="U57" i="1"/>
  <c r="T70" i="1"/>
  <c r="U54" i="1"/>
  <c r="U53" i="1"/>
  <c r="U52" i="1"/>
  <c r="T55" i="1"/>
  <c r="U49" i="1"/>
  <c r="U48" i="1"/>
  <c r="U47" i="1"/>
  <c r="U46" i="1"/>
  <c r="U45" i="1"/>
  <c r="U44" i="1"/>
  <c r="U43" i="1"/>
  <c r="T50" i="1"/>
  <c r="T41" i="1"/>
  <c r="U40" i="1"/>
  <c r="U39" i="1"/>
  <c r="U38" i="1"/>
  <c r="U37" i="1"/>
  <c r="U36" i="1"/>
  <c r="U35" i="1"/>
  <c r="U34" i="1"/>
  <c r="U33" i="1"/>
  <c r="U32" i="1"/>
  <c r="U31" i="1"/>
  <c r="U30" i="1"/>
  <c r="T71" i="1" l="1"/>
  <c r="S14" i="44" l="1"/>
  <c r="V13" i="34"/>
  <c r="V13" i="59"/>
  <c r="S16" i="38"/>
  <c r="T13" i="38"/>
  <c r="T16" i="38" s="1"/>
  <c r="T16" i="36"/>
  <c r="U13" i="36"/>
  <c r="U17" i="28"/>
  <c r="T17" i="28"/>
  <c r="S17" i="28"/>
  <c r="T13" i="28"/>
  <c r="T13" i="26"/>
  <c r="S16" i="26"/>
  <c r="U16" i="68"/>
  <c r="T16" i="68"/>
  <c r="S16" i="68"/>
  <c r="T13" i="68"/>
  <c r="U16" i="69"/>
  <c r="T16" i="69"/>
  <c r="S16" i="69"/>
  <c r="T13" i="69"/>
  <c r="T13" i="70"/>
  <c r="U16" i="70"/>
  <c r="T16" i="70"/>
  <c r="S16" i="70"/>
  <c r="U16" i="71"/>
  <c r="T16" i="71"/>
  <c r="S16" i="71"/>
  <c r="T13" i="71"/>
  <c r="U16" i="62"/>
  <c r="T16" i="62"/>
  <c r="S16" i="62"/>
  <c r="T13" i="62"/>
  <c r="U16" i="63"/>
  <c r="T16" i="63"/>
  <c r="S16" i="63"/>
  <c r="T13" i="63"/>
  <c r="U16" i="64"/>
  <c r="T16" i="64"/>
  <c r="S16" i="64"/>
  <c r="T13" i="64"/>
  <c r="U16" i="65"/>
  <c r="T16" i="65"/>
  <c r="S16" i="65"/>
  <c r="T13" i="65"/>
  <c r="U16" i="66"/>
  <c r="T16" i="66"/>
  <c r="S16" i="66"/>
  <c r="T13" i="66"/>
  <c r="U16" i="67"/>
  <c r="T16" i="67"/>
  <c r="S16" i="67"/>
  <c r="T13" i="67"/>
  <c r="S16" i="25"/>
  <c r="T16" i="25"/>
  <c r="T13" i="25"/>
  <c r="U16" i="60"/>
  <c r="T16" i="60"/>
  <c r="S16" i="60"/>
  <c r="T13" i="60"/>
  <c r="U16" i="61"/>
  <c r="T16" i="61"/>
  <c r="S16" i="61"/>
  <c r="T13" i="61"/>
  <c r="U16" i="58"/>
  <c r="T16" i="58"/>
  <c r="S16" i="58"/>
  <c r="T13" i="58"/>
  <c r="U16" i="57"/>
  <c r="T16" i="57"/>
  <c r="S16" i="57"/>
  <c r="T13" i="57"/>
  <c r="U16" i="56"/>
  <c r="T16" i="56"/>
  <c r="S16" i="56"/>
  <c r="T13" i="56"/>
  <c r="S16" i="33"/>
  <c r="T13" i="33"/>
  <c r="T16" i="33" s="1"/>
  <c r="U16" i="20"/>
  <c r="T16" i="20"/>
  <c r="S16" i="20"/>
  <c r="T13" i="20"/>
  <c r="U16" i="19"/>
  <c r="T16" i="19"/>
  <c r="S16" i="19"/>
  <c r="T13" i="19"/>
  <c r="S16" i="31"/>
  <c r="T13" i="31"/>
  <c r="U16" i="23"/>
  <c r="T16" i="23"/>
  <c r="S16" i="23"/>
  <c r="T13" i="23"/>
  <c r="U16" i="53"/>
  <c r="T16" i="53"/>
  <c r="S16" i="53"/>
  <c r="U16" i="54"/>
  <c r="T16" i="54"/>
  <c r="S16" i="54"/>
  <c r="U16" i="55"/>
  <c r="T16" i="55"/>
  <c r="S16" i="55"/>
  <c r="T13" i="53"/>
  <c r="T13" i="54"/>
  <c r="T13" i="55"/>
  <c r="V13" i="24"/>
  <c r="S16" i="22"/>
  <c r="T13" i="22"/>
  <c r="T16" i="22" s="1"/>
  <c r="S16" i="21"/>
  <c r="T13" i="21"/>
  <c r="U16" i="18"/>
  <c r="S16" i="18"/>
  <c r="T13" i="18"/>
  <c r="S16" i="17"/>
  <c r="T13" i="17"/>
  <c r="S16" i="16"/>
  <c r="T13" i="16"/>
  <c r="AG16" i="15"/>
  <c r="AE16" i="15"/>
  <c r="AC16" i="15"/>
  <c r="AA16" i="15"/>
  <c r="Y16" i="15"/>
  <c r="W16" i="15"/>
  <c r="V24" i="1" s="1"/>
  <c r="V16" i="15"/>
  <c r="AG13" i="15"/>
  <c r="AH13" i="15" s="1"/>
  <c r="AF13" i="15"/>
  <c r="AD13" i="15"/>
  <c r="AB13" i="15"/>
  <c r="Z13" i="15"/>
  <c r="AE16" i="14"/>
  <c r="AF23" i="1" s="1"/>
  <c r="AC16" i="14"/>
  <c r="AA16" i="14"/>
  <c r="AB23" i="1" s="1"/>
  <c r="Y16" i="14"/>
  <c r="W16" i="14"/>
  <c r="U16" i="14"/>
  <c r="V23" i="1" s="1"/>
  <c r="T16" i="14"/>
  <c r="AE13" i="14"/>
  <c r="AF13" i="14" s="1"/>
  <c r="AD13" i="14"/>
  <c r="AB13" i="14"/>
  <c r="Z13" i="14"/>
  <c r="X13" i="14"/>
  <c r="AE16" i="11"/>
  <c r="AC16" i="11"/>
  <c r="AA16" i="11"/>
  <c r="Y16" i="11"/>
  <c r="W16" i="11"/>
  <c r="U16" i="11"/>
  <c r="V22" i="1" s="1"/>
  <c r="T16" i="11"/>
  <c r="AE13" i="11"/>
  <c r="AF13" i="11" s="1"/>
  <c r="AD13" i="11"/>
  <c r="AB13" i="11"/>
  <c r="Z13" i="11"/>
  <c r="X13" i="11"/>
  <c r="U16" i="10"/>
  <c r="V21" i="1" s="1"/>
  <c r="T16" i="10"/>
  <c r="AE16" i="10"/>
  <c r="AC16" i="10"/>
  <c r="AA16" i="10"/>
  <c r="Y16" i="10"/>
  <c r="AE13" i="10"/>
  <c r="AF13" i="10" s="1"/>
  <c r="AD13" i="10"/>
  <c r="AB13" i="10"/>
  <c r="Z13" i="10"/>
  <c r="AE16" i="6"/>
  <c r="AC16" i="6"/>
  <c r="AA16" i="6"/>
  <c r="Y16" i="6"/>
  <c r="AE13" i="6"/>
  <c r="AF13" i="6" s="1"/>
  <c r="AD13" i="6"/>
  <c r="AB13" i="6"/>
  <c r="Z13" i="6"/>
  <c r="U16" i="6"/>
  <c r="V20" i="1" s="1"/>
  <c r="T16" i="6"/>
  <c r="AC17" i="5"/>
  <c r="AB17" i="1" s="1"/>
  <c r="AA17" i="5"/>
  <c r="Z17" i="1" s="1"/>
  <c r="AE17" i="5"/>
  <c r="AD17" i="1" s="1"/>
  <c r="AH13" i="5"/>
  <c r="AF13" i="5"/>
  <c r="AD13" i="5"/>
  <c r="AB13" i="5"/>
  <c r="W17" i="5"/>
  <c r="V17" i="1" s="1"/>
  <c r="AE16" i="4"/>
  <c r="AC16" i="4"/>
  <c r="AA16" i="4"/>
  <c r="Y16" i="4"/>
  <c r="AE13" i="4"/>
  <c r="AF13" i="4" s="1"/>
  <c r="AD13" i="4"/>
  <c r="AB13" i="4"/>
  <c r="Z13" i="4"/>
  <c r="U16" i="4"/>
  <c r="V16" i="1" s="1"/>
  <c r="AE13" i="3"/>
  <c r="AF13" i="3" s="1"/>
  <c r="AD13" i="3"/>
  <c r="AB13" i="3"/>
  <c r="AE16" i="3"/>
  <c r="AF15" i="1" s="1"/>
  <c r="AC16" i="3"/>
  <c r="AA16" i="3"/>
  <c r="AB15" i="1" s="1"/>
  <c r="U16" i="3"/>
  <c r="V15" i="1" s="1"/>
  <c r="T16" i="3"/>
  <c r="T16" i="2"/>
  <c r="AC16" i="2"/>
  <c r="AA16" i="2"/>
  <c r="Y16" i="2"/>
  <c r="AE13" i="2"/>
  <c r="T25" i="1" l="1"/>
  <c r="AB20" i="1"/>
  <c r="AB21" i="1"/>
  <c r="AD23" i="1"/>
  <c r="AB24" i="1"/>
  <c r="AD20" i="1"/>
  <c r="AD21" i="1"/>
  <c r="V25" i="1"/>
  <c r="Z23" i="1"/>
  <c r="AD24" i="1"/>
  <c r="AF20" i="1"/>
  <c r="AF21" i="1"/>
  <c r="AF24" i="1"/>
  <c r="T16" i="21"/>
  <c r="Z20" i="1"/>
  <c r="Z21" i="1"/>
  <c r="Z24" i="1"/>
  <c r="T16" i="31"/>
  <c r="AD15" i="1"/>
  <c r="T16" i="17"/>
  <c r="AB16" i="1"/>
  <c r="AD16" i="1"/>
  <c r="AF16" i="1"/>
  <c r="Z16" i="1"/>
  <c r="AF22" i="1"/>
  <c r="Z22" i="1"/>
  <c r="AD22" i="1"/>
  <c r="AB22" i="1"/>
  <c r="AD14" i="1"/>
  <c r="T16" i="26"/>
  <c r="AB14" i="1"/>
  <c r="Z14" i="1"/>
  <c r="Z25" i="1" l="1"/>
  <c r="AD25" i="1"/>
  <c r="AF25" i="1"/>
  <c r="AB25" i="1"/>
  <c r="AB18" i="1"/>
  <c r="AD18" i="1"/>
  <c r="T16" i="18"/>
  <c r="U16" i="16"/>
  <c r="U16" i="25" l="1"/>
  <c r="AB26" i="1"/>
  <c r="AD26" i="1"/>
  <c r="U16" i="2"/>
  <c r="J18" i="34"/>
  <c r="J35" i="34" s="1"/>
  <c r="F52" i="34"/>
  <c r="F51" i="34"/>
  <c r="F50" i="34"/>
  <c r="F49" i="34"/>
  <c r="F48" i="34"/>
  <c r="F47" i="34"/>
  <c r="F46" i="34"/>
  <c r="F45" i="34"/>
  <c r="F44" i="34"/>
  <c r="F43" i="34"/>
  <c r="F42" i="34"/>
  <c r="F41" i="34"/>
  <c r="F40" i="34"/>
  <c r="F39" i="34"/>
  <c r="F38" i="34"/>
  <c r="F37" i="34"/>
  <c r="F36" i="34"/>
  <c r="F34" i="34"/>
  <c r="F33" i="34"/>
  <c r="F32" i="34"/>
  <c r="F39" i="24"/>
  <c r="F38" i="24"/>
  <c r="F37" i="24"/>
  <c r="F36" i="24"/>
  <c r="F35" i="24"/>
  <c r="F34" i="24"/>
  <c r="F33" i="24"/>
  <c r="F32" i="24"/>
  <c r="F31" i="24"/>
  <c r="F30" i="24"/>
  <c r="F43" i="59"/>
  <c r="F42" i="59"/>
  <c r="F41" i="59"/>
  <c r="F40" i="59"/>
  <c r="F39" i="59"/>
  <c r="F38" i="59"/>
  <c r="F37" i="59"/>
  <c r="F36" i="59"/>
  <c r="F35" i="59"/>
  <c r="F34" i="59"/>
  <c r="F33" i="59"/>
  <c r="F32" i="59"/>
  <c r="F31" i="59"/>
  <c r="F30" i="59"/>
  <c r="V14" i="1" l="1"/>
  <c r="V18" i="1" s="1"/>
  <c r="V26" i="1" s="1"/>
  <c r="U13" i="44" s="1"/>
  <c r="AC13" i="44"/>
  <c r="AD79" i="1"/>
  <c r="AA13" i="44"/>
  <c r="AB79" i="1"/>
  <c r="AA52" i="34"/>
  <c r="Y52" i="34"/>
  <c r="T52" i="34"/>
  <c r="S52" i="34"/>
  <c r="P52" i="34"/>
  <c r="L52" i="34"/>
  <c r="K52" i="34"/>
  <c r="J52" i="34"/>
  <c r="AA51" i="34"/>
  <c r="Y51" i="34"/>
  <c r="T51" i="34"/>
  <c r="S51" i="34"/>
  <c r="P51" i="34"/>
  <c r="L51" i="34"/>
  <c r="K51" i="34"/>
  <c r="J51" i="34"/>
  <c r="AA50" i="34"/>
  <c r="Y50" i="34"/>
  <c r="T50" i="34"/>
  <c r="S50" i="34"/>
  <c r="P50" i="34"/>
  <c r="L50" i="34"/>
  <c r="K50" i="34"/>
  <c r="J50" i="34"/>
  <c r="AA49" i="34"/>
  <c r="Y49" i="34"/>
  <c r="T49" i="34"/>
  <c r="S49" i="34"/>
  <c r="P49" i="34"/>
  <c r="L49" i="34"/>
  <c r="K49" i="34"/>
  <c r="J49" i="34"/>
  <c r="AA48" i="34"/>
  <c r="Y48" i="34"/>
  <c r="T48" i="34"/>
  <c r="S48" i="34"/>
  <c r="P48" i="34"/>
  <c r="L48" i="34"/>
  <c r="K48" i="34"/>
  <c r="J48" i="34"/>
  <c r="AA47" i="34"/>
  <c r="Y47" i="34"/>
  <c r="T47" i="34"/>
  <c r="S47" i="34"/>
  <c r="P47" i="34"/>
  <c r="L47" i="34"/>
  <c r="K47" i="34"/>
  <c r="J47" i="34"/>
  <c r="AA46" i="34"/>
  <c r="Y46" i="34"/>
  <c r="T46" i="34"/>
  <c r="S46" i="34"/>
  <c r="P46" i="34"/>
  <c r="L46" i="34"/>
  <c r="K46" i="34"/>
  <c r="J46" i="34"/>
  <c r="AA45" i="34"/>
  <c r="Y45" i="34"/>
  <c r="T45" i="34"/>
  <c r="S45" i="34"/>
  <c r="P45" i="34"/>
  <c r="L45" i="34"/>
  <c r="K45" i="34"/>
  <c r="J45" i="34"/>
  <c r="AA44" i="34"/>
  <c r="Y44" i="34"/>
  <c r="T44" i="34"/>
  <c r="S44" i="34"/>
  <c r="P44" i="34"/>
  <c r="L44" i="34"/>
  <c r="K44" i="34"/>
  <c r="J44" i="34"/>
  <c r="AA43" i="34"/>
  <c r="Y43" i="34"/>
  <c r="T43" i="34"/>
  <c r="S43" i="34"/>
  <c r="P43" i="34"/>
  <c r="L43" i="34"/>
  <c r="K43" i="34"/>
  <c r="J43" i="34"/>
  <c r="AA42" i="34"/>
  <c r="Y42" i="34"/>
  <c r="T42" i="34"/>
  <c r="S42" i="34"/>
  <c r="P42" i="34"/>
  <c r="L42" i="34"/>
  <c r="K42" i="34"/>
  <c r="J42" i="34"/>
  <c r="AA41" i="34"/>
  <c r="Y41" i="34"/>
  <c r="T41" i="34"/>
  <c r="S41" i="34"/>
  <c r="P41" i="34"/>
  <c r="L41" i="34"/>
  <c r="K41" i="34"/>
  <c r="J41" i="34"/>
  <c r="AA40" i="34"/>
  <c r="Y40" i="34"/>
  <c r="T40" i="34"/>
  <c r="S40" i="34"/>
  <c r="P40" i="34"/>
  <c r="L40" i="34"/>
  <c r="K40" i="34"/>
  <c r="J40" i="34"/>
  <c r="AA39" i="34"/>
  <c r="Y39" i="34"/>
  <c r="T39" i="34"/>
  <c r="S39" i="34"/>
  <c r="P39" i="34"/>
  <c r="L39" i="34"/>
  <c r="K39" i="34"/>
  <c r="J39" i="34"/>
  <c r="AA38" i="34"/>
  <c r="Y38" i="34"/>
  <c r="T38" i="34"/>
  <c r="S38" i="34"/>
  <c r="P38" i="34"/>
  <c r="L38" i="34"/>
  <c r="K38" i="34"/>
  <c r="J38" i="34"/>
  <c r="AA37" i="34"/>
  <c r="Y37" i="34"/>
  <c r="T37" i="34"/>
  <c r="S37" i="34"/>
  <c r="P37" i="34"/>
  <c r="L37" i="34"/>
  <c r="K37" i="34"/>
  <c r="J37" i="34"/>
  <c r="AA36" i="34"/>
  <c r="Y36" i="34"/>
  <c r="T36" i="34"/>
  <c r="S36" i="34"/>
  <c r="P36" i="34"/>
  <c r="L36" i="34"/>
  <c r="K36" i="34"/>
  <c r="J36" i="34"/>
  <c r="AA34" i="34"/>
  <c r="Y34" i="34"/>
  <c r="T34" i="34"/>
  <c r="S34" i="34"/>
  <c r="P34" i="34"/>
  <c r="L34" i="34"/>
  <c r="K34" i="34"/>
  <c r="J34" i="34"/>
  <c r="AA33" i="34"/>
  <c r="Y33" i="34"/>
  <c r="T33" i="34"/>
  <c r="S33" i="34"/>
  <c r="P33" i="34"/>
  <c r="L33" i="34"/>
  <c r="K33" i="34"/>
  <c r="J33" i="34"/>
  <c r="AA32" i="34"/>
  <c r="Y32" i="34"/>
  <c r="T32" i="34"/>
  <c r="S32" i="34"/>
  <c r="P32" i="34"/>
  <c r="L32" i="34"/>
  <c r="K32" i="34"/>
  <c r="J32" i="34"/>
  <c r="I52" i="34"/>
  <c r="I51" i="34"/>
  <c r="I50" i="34"/>
  <c r="I49" i="34"/>
  <c r="I48" i="34"/>
  <c r="I47" i="34"/>
  <c r="I46" i="34"/>
  <c r="I45" i="34"/>
  <c r="I44" i="34"/>
  <c r="I43" i="34"/>
  <c r="I42" i="34"/>
  <c r="I41" i="34"/>
  <c r="I40" i="34"/>
  <c r="I39" i="34"/>
  <c r="I38" i="34"/>
  <c r="I37" i="34"/>
  <c r="I36" i="34"/>
  <c r="I34" i="34"/>
  <c r="I33" i="34"/>
  <c r="I32" i="34"/>
  <c r="AA39" i="24"/>
  <c r="Y39" i="24"/>
  <c r="T39" i="24"/>
  <c r="S39" i="24"/>
  <c r="P39" i="24"/>
  <c r="L39" i="24"/>
  <c r="K39" i="24"/>
  <c r="J39" i="24"/>
  <c r="I39" i="24"/>
  <c r="AA38" i="24"/>
  <c r="Y38" i="24"/>
  <c r="T38" i="24"/>
  <c r="S38" i="24"/>
  <c r="P38" i="24"/>
  <c r="L38" i="24"/>
  <c r="K38" i="24"/>
  <c r="J38" i="24"/>
  <c r="I38" i="24"/>
  <c r="AA37" i="24"/>
  <c r="Y37" i="24"/>
  <c r="T37" i="24"/>
  <c r="S37" i="24"/>
  <c r="P37" i="24"/>
  <c r="L37" i="24"/>
  <c r="K37" i="24"/>
  <c r="J37" i="24"/>
  <c r="I37" i="24"/>
  <c r="AA36" i="24"/>
  <c r="Y36" i="24"/>
  <c r="T36" i="24"/>
  <c r="S36" i="24"/>
  <c r="P36" i="24"/>
  <c r="L36" i="24"/>
  <c r="K36" i="24"/>
  <c r="J36" i="24"/>
  <c r="I36" i="24"/>
  <c r="AA35" i="24"/>
  <c r="Y35" i="24"/>
  <c r="T35" i="24"/>
  <c r="S35" i="24"/>
  <c r="P35" i="24"/>
  <c r="L35" i="24"/>
  <c r="K35" i="24"/>
  <c r="J35" i="24"/>
  <c r="I35" i="24"/>
  <c r="AA34" i="24"/>
  <c r="Y34" i="24"/>
  <c r="T34" i="24"/>
  <c r="S34" i="24"/>
  <c r="P34" i="24"/>
  <c r="L34" i="24"/>
  <c r="K34" i="24"/>
  <c r="J34" i="24"/>
  <c r="I34" i="24"/>
  <c r="AA33" i="24"/>
  <c r="Y33" i="24"/>
  <c r="T33" i="24"/>
  <c r="S33" i="24"/>
  <c r="P33" i="24"/>
  <c r="L33" i="24"/>
  <c r="K33" i="24"/>
  <c r="J33" i="24"/>
  <c r="I33" i="24"/>
  <c r="AA32" i="24"/>
  <c r="Y32" i="24"/>
  <c r="T32" i="24"/>
  <c r="S32" i="24"/>
  <c r="P32" i="24"/>
  <c r="L32" i="24"/>
  <c r="K32" i="24"/>
  <c r="J32" i="24"/>
  <c r="I32" i="24"/>
  <c r="AA31" i="24"/>
  <c r="Y31" i="24"/>
  <c r="T31" i="24"/>
  <c r="S31" i="24"/>
  <c r="P31" i="24"/>
  <c r="L31" i="24"/>
  <c r="K31" i="24"/>
  <c r="J31" i="24"/>
  <c r="I31" i="24"/>
  <c r="AA30" i="24"/>
  <c r="Y30" i="24"/>
  <c r="S30" i="24"/>
  <c r="P30" i="24"/>
  <c r="L30" i="24"/>
  <c r="K30" i="24"/>
  <c r="J30" i="24"/>
  <c r="I30" i="24"/>
  <c r="AA43" i="59"/>
  <c r="Y43" i="59"/>
  <c r="T43" i="59"/>
  <c r="S43" i="59"/>
  <c r="P43" i="59"/>
  <c r="L43" i="59"/>
  <c r="K43" i="59"/>
  <c r="J43" i="59"/>
  <c r="AA42" i="59"/>
  <c r="Y42" i="59"/>
  <c r="T42" i="59"/>
  <c r="S42" i="59"/>
  <c r="P42" i="59"/>
  <c r="L42" i="59"/>
  <c r="K42" i="59"/>
  <c r="J42" i="59"/>
  <c r="AA41" i="59"/>
  <c r="Y41" i="59"/>
  <c r="T41" i="59"/>
  <c r="S41" i="59"/>
  <c r="P41" i="59"/>
  <c r="L41" i="59"/>
  <c r="K41" i="59"/>
  <c r="J41" i="59"/>
  <c r="AA40" i="59"/>
  <c r="Y40" i="59"/>
  <c r="T40" i="59"/>
  <c r="S40" i="59"/>
  <c r="P40" i="59"/>
  <c r="L40" i="59"/>
  <c r="K40" i="59"/>
  <c r="J40" i="59"/>
  <c r="AA39" i="59"/>
  <c r="Y39" i="59"/>
  <c r="T39" i="59"/>
  <c r="S39" i="59"/>
  <c r="P39" i="59"/>
  <c r="L39" i="59"/>
  <c r="K39" i="59"/>
  <c r="J39" i="59"/>
  <c r="AA38" i="59"/>
  <c r="Y38" i="59"/>
  <c r="T38" i="59"/>
  <c r="S38" i="59"/>
  <c r="P38" i="59"/>
  <c r="L38" i="59"/>
  <c r="K38" i="59"/>
  <c r="J38" i="59"/>
  <c r="AA37" i="59"/>
  <c r="Y37" i="59"/>
  <c r="T37" i="59"/>
  <c r="S37" i="59"/>
  <c r="P37" i="59"/>
  <c r="L37" i="59"/>
  <c r="K37" i="59"/>
  <c r="J37" i="59"/>
  <c r="AA36" i="59"/>
  <c r="Y36" i="59"/>
  <c r="T36" i="59"/>
  <c r="S36" i="59"/>
  <c r="P36" i="59"/>
  <c r="L36" i="59"/>
  <c r="K36" i="59"/>
  <c r="J36" i="59"/>
  <c r="AA35" i="59"/>
  <c r="Y35" i="59"/>
  <c r="T35" i="59"/>
  <c r="S35" i="59"/>
  <c r="P35" i="59"/>
  <c r="L35" i="59"/>
  <c r="K35" i="59"/>
  <c r="J35" i="59"/>
  <c r="AA34" i="59"/>
  <c r="Y34" i="59"/>
  <c r="T34" i="59"/>
  <c r="S34" i="59"/>
  <c r="P34" i="59"/>
  <c r="L34" i="59"/>
  <c r="K34" i="59"/>
  <c r="J34" i="59"/>
  <c r="AA33" i="59"/>
  <c r="Y33" i="59"/>
  <c r="T33" i="59"/>
  <c r="S33" i="59"/>
  <c r="P33" i="59"/>
  <c r="L33" i="59"/>
  <c r="K33" i="59"/>
  <c r="J33" i="59"/>
  <c r="AA32" i="59"/>
  <c r="Y32" i="59"/>
  <c r="T32" i="59"/>
  <c r="S32" i="59"/>
  <c r="P32" i="59"/>
  <c r="L32" i="59"/>
  <c r="K32" i="59"/>
  <c r="J32" i="59"/>
  <c r="AA31" i="59"/>
  <c r="Y31" i="59"/>
  <c r="T31" i="59"/>
  <c r="S31" i="59"/>
  <c r="P31" i="59"/>
  <c r="L31" i="59"/>
  <c r="K31" i="59"/>
  <c r="J31" i="59"/>
  <c r="AA30" i="59"/>
  <c r="Y30" i="59"/>
  <c r="T30" i="59"/>
  <c r="S30" i="59"/>
  <c r="P30" i="59"/>
  <c r="L30" i="59"/>
  <c r="K30" i="59"/>
  <c r="J30" i="59"/>
  <c r="I43" i="59"/>
  <c r="I42" i="59"/>
  <c r="I41" i="59"/>
  <c r="I40" i="59"/>
  <c r="I39" i="59"/>
  <c r="I38" i="59"/>
  <c r="I37" i="59"/>
  <c r="I36" i="59"/>
  <c r="I35" i="59"/>
  <c r="I34" i="59"/>
  <c r="I33" i="59"/>
  <c r="I32" i="59"/>
  <c r="I31" i="59"/>
  <c r="I30" i="59"/>
  <c r="AC18" i="44" l="1"/>
  <c r="AA18" i="44"/>
  <c r="AK41" i="1"/>
  <c r="AI41" i="1"/>
  <c r="P44" i="1" l="1"/>
  <c r="P45" i="1"/>
  <c r="P46" i="1"/>
  <c r="P47" i="1"/>
  <c r="AC16" i="71" l="1"/>
  <c r="AB16" i="71"/>
  <c r="AA16" i="71"/>
  <c r="AC16" i="70"/>
  <c r="AB16" i="70"/>
  <c r="AA16" i="70"/>
  <c r="AC16" i="69"/>
  <c r="AB16" i="69"/>
  <c r="AA16" i="69"/>
  <c r="AC16" i="68"/>
  <c r="AB16" i="68"/>
  <c r="AA16" i="68"/>
  <c r="AC17" i="28"/>
  <c r="AB17" i="28"/>
  <c r="AA17" i="28"/>
  <c r="AC16" i="26"/>
  <c r="AB16" i="26"/>
  <c r="AA16" i="26"/>
  <c r="AC16" i="67"/>
  <c r="AB16" i="67"/>
  <c r="AA16" i="67"/>
  <c r="AC16" i="66"/>
  <c r="AB16" i="66"/>
  <c r="AA16" i="66"/>
  <c r="AC16" i="65"/>
  <c r="AB16" i="65"/>
  <c r="AA16" i="65"/>
  <c r="AC16" i="64"/>
  <c r="AB16" i="64"/>
  <c r="AA16" i="64"/>
  <c r="AC16" i="63"/>
  <c r="AB16" i="63"/>
  <c r="AA16" i="63"/>
  <c r="AC16" i="62"/>
  <c r="AB16" i="62"/>
  <c r="AA16" i="62"/>
  <c r="AC16" i="61"/>
  <c r="AB16" i="61"/>
  <c r="AA16" i="61"/>
  <c r="AC16" i="60"/>
  <c r="AB16" i="60"/>
  <c r="AA16" i="60"/>
  <c r="AC16" i="25"/>
  <c r="AB16" i="25"/>
  <c r="AA16" i="25"/>
  <c r="AC16" i="33"/>
  <c r="AB16" i="33"/>
  <c r="AA16" i="33"/>
  <c r="AC16" i="58"/>
  <c r="AB16" i="58"/>
  <c r="AA16" i="58"/>
  <c r="AC16" i="20"/>
  <c r="AB16" i="20"/>
  <c r="AA16" i="20"/>
  <c r="AC16" i="57"/>
  <c r="AB16" i="57"/>
  <c r="AA16" i="57"/>
  <c r="AC16" i="19"/>
  <c r="AB16" i="19"/>
  <c r="AA16" i="19"/>
  <c r="AC16" i="56"/>
  <c r="AB16" i="56"/>
  <c r="AA16" i="56"/>
  <c r="AC16" i="55"/>
  <c r="AB16" i="55"/>
  <c r="AA16" i="55"/>
  <c r="AC16" i="31"/>
  <c r="AB16" i="31"/>
  <c r="AA16" i="31"/>
  <c r="AC16" i="54"/>
  <c r="AB16" i="54"/>
  <c r="AA16" i="54"/>
  <c r="AC16" i="53"/>
  <c r="AB16" i="53"/>
  <c r="AA16" i="53"/>
  <c r="AC16" i="23"/>
  <c r="AB16" i="23"/>
  <c r="AA16" i="23"/>
  <c r="AC16" i="22"/>
  <c r="AB16" i="22"/>
  <c r="AA16" i="22"/>
  <c r="AC16" i="21" l="1"/>
  <c r="AB16" i="21"/>
  <c r="AA16" i="21"/>
  <c r="AC16" i="18"/>
  <c r="AB16" i="18"/>
  <c r="AA16" i="18"/>
  <c r="AC16" i="17"/>
  <c r="AB16" i="17"/>
  <c r="AA16" i="17"/>
  <c r="AC16" i="16"/>
  <c r="AB16" i="16"/>
  <c r="AA16" i="16"/>
  <c r="AK70" i="1"/>
  <c r="AJ70" i="1"/>
  <c r="AI70" i="1"/>
  <c r="AK55" i="1"/>
  <c r="AJ55" i="1"/>
  <c r="AI55" i="1"/>
  <c r="AK50" i="1"/>
  <c r="AJ50" i="1"/>
  <c r="AI50" i="1"/>
  <c r="AH55" i="1"/>
  <c r="X55" i="1"/>
  <c r="S55" i="1"/>
  <c r="R55" i="1"/>
  <c r="O55" i="1"/>
  <c r="K55" i="1"/>
  <c r="J55" i="1"/>
  <c r="I55" i="1"/>
  <c r="H55" i="1"/>
  <c r="AH50" i="1"/>
  <c r="X50" i="1"/>
  <c r="S50" i="1"/>
  <c r="R50" i="1"/>
  <c r="O50" i="1"/>
  <c r="K50" i="1"/>
  <c r="J50" i="1"/>
  <c r="I50" i="1"/>
  <c r="H50" i="1"/>
  <c r="H41" i="1"/>
  <c r="K41" i="1"/>
  <c r="J41" i="1"/>
  <c r="I41" i="1"/>
  <c r="O41" i="1"/>
  <c r="R41" i="1"/>
  <c r="S41" i="1"/>
  <c r="X41" i="1"/>
  <c r="AH41" i="1"/>
  <c r="U50" i="1" l="1"/>
  <c r="U55" i="1"/>
  <c r="U41" i="1"/>
  <c r="L55" i="1"/>
  <c r="L50" i="1"/>
  <c r="AK71" i="1"/>
  <c r="AI71" i="1"/>
  <c r="P58" i="1"/>
  <c r="P59" i="1"/>
  <c r="P60" i="1"/>
  <c r="P61" i="1"/>
  <c r="P62" i="1"/>
  <c r="P63" i="1"/>
  <c r="P64" i="1"/>
  <c r="P65" i="1"/>
  <c r="P66" i="1"/>
  <c r="P67" i="1"/>
  <c r="P68" i="1"/>
  <c r="P69" i="1"/>
  <c r="L58" i="1"/>
  <c r="L59" i="1"/>
  <c r="L60" i="1"/>
  <c r="L61" i="1"/>
  <c r="L62" i="1"/>
  <c r="L63" i="1"/>
  <c r="L64" i="1"/>
  <c r="L65" i="1"/>
  <c r="L66" i="1"/>
  <c r="L67" i="1"/>
  <c r="L68" i="1"/>
  <c r="L69" i="1"/>
  <c r="L44" i="1"/>
  <c r="L45" i="1"/>
  <c r="L46" i="1"/>
  <c r="L47" i="1"/>
  <c r="L48" i="1"/>
  <c r="V48" i="1" s="1"/>
  <c r="P33" i="1"/>
  <c r="P34" i="1"/>
  <c r="P35" i="1"/>
  <c r="P36" i="1"/>
  <c r="P37" i="1"/>
  <c r="P38" i="1"/>
  <c r="P39" i="1"/>
  <c r="P40" i="1"/>
  <c r="L34" i="1"/>
  <c r="L35" i="1"/>
  <c r="L36" i="1"/>
  <c r="L37" i="1"/>
  <c r="L38" i="1"/>
  <c r="L39" i="1"/>
  <c r="L40" i="1"/>
  <c r="L33" i="1"/>
  <c r="M16" i="71"/>
  <c r="Y16" i="71"/>
  <c r="W16" i="71"/>
  <c r="R16" i="71"/>
  <c r="Q16" i="71"/>
  <c r="N16" i="71"/>
  <c r="K16" i="71"/>
  <c r="J16" i="71"/>
  <c r="I16" i="71"/>
  <c r="H16" i="71"/>
  <c r="X13" i="71"/>
  <c r="M13" i="71"/>
  <c r="O13" i="71" s="1"/>
  <c r="P13" i="71" s="1"/>
  <c r="K13" i="71"/>
  <c r="Y16" i="70"/>
  <c r="W16" i="70"/>
  <c r="R16" i="70"/>
  <c r="Q16" i="70"/>
  <c r="O16" i="70"/>
  <c r="N16" i="70"/>
  <c r="M16" i="70"/>
  <c r="K16" i="70"/>
  <c r="J16" i="70"/>
  <c r="I16" i="70"/>
  <c r="H16" i="70"/>
  <c r="X13" i="70"/>
  <c r="M13" i="70"/>
  <c r="O13" i="70" s="1"/>
  <c r="P13" i="70" s="1"/>
  <c r="K13" i="70"/>
  <c r="Y16" i="69"/>
  <c r="W16" i="69"/>
  <c r="R16" i="69"/>
  <c r="Q16" i="69"/>
  <c r="O16" i="69"/>
  <c r="N16" i="69"/>
  <c r="M16" i="69"/>
  <c r="K16" i="69"/>
  <c r="J16" i="69"/>
  <c r="I16" i="69"/>
  <c r="H16" i="69"/>
  <c r="X13" i="69"/>
  <c r="M13" i="69"/>
  <c r="O13" i="69" s="1"/>
  <c r="P13" i="69" s="1"/>
  <c r="K13" i="69"/>
  <c r="Y16" i="68"/>
  <c r="W16" i="68"/>
  <c r="R16" i="68"/>
  <c r="Q16" i="68"/>
  <c r="O16" i="68"/>
  <c r="N16" i="68"/>
  <c r="M16" i="68"/>
  <c r="K16" i="68"/>
  <c r="J16" i="68"/>
  <c r="I16" i="68"/>
  <c r="H16" i="68"/>
  <c r="X13" i="68"/>
  <c r="M13" i="68"/>
  <c r="O13" i="68" s="1"/>
  <c r="P13" i="68" s="1"/>
  <c r="K13" i="68"/>
  <c r="Y16" i="67"/>
  <c r="W16" i="67"/>
  <c r="R16" i="67"/>
  <c r="Q16" i="67"/>
  <c r="O16" i="67"/>
  <c r="N16" i="67"/>
  <c r="M16" i="67"/>
  <c r="K16" i="67"/>
  <c r="J16" i="67"/>
  <c r="I16" i="67"/>
  <c r="H16" i="67"/>
  <c r="X13" i="67"/>
  <c r="M13" i="67"/>
  <c r="O13" i="67" s="1"/>
  <c r="P13" i="67" s="1"/>
  <c r="K13" i="67"/>
  <c r="AE13" i="67" s="1"/>
  <c r="Y16" i="66"/>
  <c r="W16" i="66"/>
  <c r="X16" i="66" s="1"/>
  <c r="R16" i="66"/>
  <c r="Q16" i="66"/>
  <c r="O16" i="66"/>
  <c r="N16" i="66"/>
  <c r="M16" i="66"/>
  <c r="K16" i="66"/>
  <c r="J16" i="66"/>
  <c r="I16" i="66"/>
  <c r="H16" i="66"/>
  <c r="X13" i="66"/>
  <c r="M13" i="66"/>
  <c r="O13" i="66" s="1"/>
  <c r="P13" i="66" s="1"/>
  <c r="K13" i="66"/>
  <c r="Y16" i="65"/>
  <c r="W16" i="65"/>
  <c r="X16" i="65" s="1"/>
  <c r="R16" i="65"/>
  <c r="Q16" i="65"/>
  <c r="O16" i="65"/>
  <c r="N16" i="65"/>
  <c r="M16" i="65"/>
  <c r="K16" i="65"/>
  <c r="J16" i="65"/>
  <c r="I16" i="65"/>
  <c r="H16" i="65"/>
  <c r="X13" i="65"/>
  <c r="M13" i="65"/>
  <c r="O13" i="65" s="1"/>
  <c r="P13" i="65" s="1"/>
  <c r="K13" i="65"/>
  <c r="Y16" i="64"/>
  <c r="W16" i="64"/>
  <c r="R16" i="64"/>
  <c r="Q16" i="64"/>
  <c r="O16" i="64"/>
  <c r="N16" i="64"/>
  <c r="M16" i="64"/>
  <c r="K16" i="64"/>
  <c r="J16" i="64"/>
  <c r="I16" i="64"/>
  <c r="H16" i="64"/>
  <c r="X13" i="64"/>
  <c r="M13" i="64"/>
  <c r="O13" i="64" s="1"/>
  <c r="P13" i="64" s="1"/>
  <c r="K13" i="64"/>
  <c r="Y16" i="63"/>
  <c r="W16" i="63"/>
  <c r="R16" i="63"/>
  <c r="Q16" i="63"/>
  <c r="O16" i="63"/>
  <c r="N16" i="63"/>
  <c r="M16" i="63"/>
  <c r="K16" i="63"/>
  <c r="J16" i="63"/>
  <c r="I16" i="63"/>
  <c r="H16" i="63"/>
  <c r="X13" i="63"/>
  <c r="M13" i="63"/>
  <c r="O13" i="63" s="1"/>
  <c r="P13" i="63" s="1"/>
  <c r="K13" i="63"/>
  <c r="Y16" i="62"/>
  <c r="W16" i="62"/>
  <c r="R16" i="62"/>
  <c r="Q16" i="62"/>
  <c r="O16" i="62"/>
  <c r="N16" i="62"/>
  <c r="M16" i="62"/>
  <c r="K16" i="62"/>
  <c r="J16" i="62"/>
  <c r="I16" i="62"/>
  <c r="H16" i="62"/>
  <c r="X13" i="62"/>
  <c r="M13" i="62"/>
  <c r="O13" i="62" s="1"/>
  <c r="P13" i="62" s="1"/>
  <c r="K13" i="62"/>
  <c r="AE13" i="62" s="1"/>
  <c r="AF13" i="62" s="1"/>
  <c r="Y16" i="61"/>
  <c r="W16" i="61"/>
  <c r="R16" i="61"/>
  <c r="Q16" i="61"/>
  <c r="O16" i="61"/>
  <c r="N16" i="61"/>
  <c r="M16" i="61"/>
  <c r="K16" i="61"/>
  <c r="J16" i="61"/>
  <c r="I16" i="61"/>
  <c r="H16" i="61"/>
  <c r="X13" i="61"/>
  <c r="M13" i="61"/>
  <c r="O13" i="61" s="1"/>
  <c r="P13" i="61" s="1"/>
  <c r="K13" i="61"/>
  <c r="Y16" i="60"/>
  <c r="W16" i="60"/>
  <c r="R16" i="60"/>
  <c r="Q16" i="60"/>
  <c r="O16" i="60"/>
  <c r="N16" i="60"/>
  <c r="M16" i="60"/>
  <c r="K16" i="60"/>
  <c r="J16" i="60"/>
  <c r="I16" i="60"/>
  <c r="H16" i="60"/>
  <c r="X13" i="60"/>
  <c r="M13" i="60"/>
  <c r="O13" i="60" s="1"/>
  <c r="P13" i="60" s="1"/>
  <c r="K13" i="60"/>
  <c r="L16" i="59"/>
  <c r="K16" i="59"/>
  <c r="J16" i="59"/>
  <c r="I16" i="59"/>
  <c r="Z13" i="59"/>
  <c r="O13" i="59"/>
  <c r="M13" i="59"/>
  <c r="L3" i="59"/>
  <c r="K3" i="59"/>
  <c r="J3" i="59"/>
  <c r="I3" i="59"/>
  <c r="Y16" i="58"/>
  <c r="W16" i="58"/>
  <c r="R16" i="58"/>
  <c r="Q16" i="58"/>
  <c r="O16" i="58"/>
  <c r="N16" i="58"/>
  <c r="M16" i="58"/>
  <c r="K16" i="58"/>
  <c r="J16" i="58"/>
  <c r="I16" i="58"/>
  <c r="H16" i="58"/>
  <c r="X13" i="58"/>
  <c r="M13" i="58"/>
  <c r="O13" i="58" s="1"/>
  <c r="P13" i="58" s="1"/>
  <c r="K13" i="58"/>
  <c r="Y16" i="57"/>
  <c r="W16" i="57"/>
  <c r="R16" i="57"/>
  <c r="Q16" i="57"/>
  <c r="O16" i="57"/>
  <c r="N16" i="57"/>
  <c r="M16" i="57"/>
  <c r="K16" i="57"/>
  <c r="J16" i="57"/>
  <c r="I16" i="57"/>
  <c r="H16" i="57"/>
  <c r="X13" i="57"/>
  <c r="M13" i="57"/>
  <c r="O13" i="57" s="1"/>
  <c r="P13" i="57" s="1"/>
  <c r="K13" i="57"/>
  <c r="Y16" i="56"/>
  <c r="W16" i="56"/>
  <c r="R16" i="56"/>
  <c r="Q16" i="56"/>
  <c r="O16" i="56"/>
  <c r="N16" i="56"/>
  <c r="M16" i="56"/>
  <c r="K16" i="56"/>
  <c r="J16" i="56"/>
  <c r="I16" i="56"/>
  <c r="H16" i="56"/>
  <c r="X13" i="56"/>
  <c r="M13" i="56"/>
  <c r="O13" i="56" s="1"/>
  <c r="P13" i="56" s="1"/>
  <c r="K13" i="56"/>
  <c r="Y16" i="55"/>
  <c r="W16" i="55"/>
  <c r="R16" i="55"/>
  <c r="Q16" i="55"/>
  <c r="O16" i="55"/>
  <c r="N16" i="55"/>
  <c r="M16" i="55"/>
  <c r="K16" i="55"/>
  <c r="J16" i="55"/>
  <c r="I16" i="55"/>
  <c r="H16" i="55"/>
  <c r="X13" i="55"/>
  <c r="M13" i="55"/>
  <c r="O13" i="55" s="1"/>
  <c r="P13" i="55" s="1"/>
  <c r="K13" i="55"/>
  <c r="Y16" i="54"/>
  <c r="W16" i="54"/>
  <c r="R16" i="54"/>
  <c r="Q16" i="54"/>
  <c r="O16" i="54"/>
  <c r="N16" i="54"/>
  <c r="M16" i="54"/>
  <c r="K16" i="54"/>
  <c r="J16" i="54"/>
  <c r="I16" i="54"/>
  <c r="H16" i="54"/>
  <c r="X13" i="54"/>
  <c r="M13" i="54"/>
  <c r="O13" i="54" s="1"/>
  <c r="P13" i="54" s="1"/>
  <c r="K13" i="54"/>
  <c r="AE13" i="71" l="1"/>
  <c r="AF13" i="71"/>
  <c r="AF13" i="70"/>
  <c r="AE13" i="70"/>
  <c r="AF13" i="69"/>
  <c r="AE13" i="69"/>
  <c r="AF13" i="68"/>
  <c r="AE13" i="68"/>
  <c r="AF13" i="67"/>
  <c r="AF13" i="66"/>
  <c r="AE13" i="66"/>
  <c r="AF13" i="65"/>
  <c r="AE13" i="65"/>
  <c r="AF13" i="64"/>
  <c r="AE13" i="64"/>
  <c r="AE13" i="63"/>
  <c r="AF13" i="63"/>
  <c r="AE13" i="61"/>
  <c r="AF13" i="61"/>
  <c r="AE13" i="60"/>
  <c r="AF13" i="60"/>
  <c r="AE13" i="58"/>
  <c r="AF13" i="58" s="1"/>
  <c r="AE13" i="57"/>
  <c r="AF13" i="57" s="1"/>
  <c r="AE13" i="56"/>
  <c r="AF13" i="56" s="1"/>
  <c r="AE13" i="55"/>
  <c r="AF13" i="55" s="1"/>
  <c r="AE13" i="54"/>
  <c r="AF13" i="54"/>
  <c r="W13" i="59"/>
  <c r="W41" i="59" s="1"/>
  <c r="AF13" i="59"/>
  <c r="X16" i="69"/>
  <c r="X16" i="68"/>
  <c r="X16" i="58"/>
  <c r="X16" i="54"/>
  <c r="X16" i="67"/>
  <c r="X16" i="57"/>
  <c r="X16" i="55"/>
  <c r="V50" i="1"/>
  <c r="V55" i="1"/>
  <c r="Y67" i="1"/>
  <c r="V67" i="1"/>
  <c r="Y59" i="1"/>
  <c r="V59" i="1"/>
  <c r="L13" i="57"/>
  <c r="V13" i="57"/>
  <c r="U13" i="57"/>
  <c r="L13" i="61"/>
  <c r="U13" i="61"/>
  <c r="V13" i="61"/>
  <c r="L13" i="65"/>
  <c r="V13" i="65"/>
  <c r="U13" i="65"/>
  <c r="Y66" i="1"/>
  <c r="V66" i="1"/>
  <c r="Y62" i="1"/>
  <c r="V62" i="1"/>
  <c r="Y58" i="1"/>
  <c r="V58" i="1"/>
  <c r="L13" i="56"/>
  <c r="V13" i="56"/>
  <c r="U13" i="56"/>
  <c r="L13" i="60"/>
  <c r="V13" i="60"/>
  <c r="U13" i="60"/>
  <c r="L13" i="64"/>
  <c r="V13" i="64"/>
  <c r="U13" i="64"/>
  <c r="L13" i="68"/>
  <c r="U13" i="68"/>
  <c r="V13" i="68"/>
  <c r="Y47" i="1"/>
  <c r="V47" i="1"/>
  <c r="Y69" i="1"/>
  <c r="V69" i="1"/>
  <c r="Y65" i="1"/>
  <c r="V65" i="1"/>
  <c r="Y61" i="1"/>
  <c r="V61" i="1"/>
  <c r="L13" i="54"/>
  <c r="V13" i="54"/>
  <c r="U13" i="54"/>
  <c r="L13" i="58"/>
  <c r="U13" i="58"/>
  <c r="V13" i="58"/>
  <c r="L13" i="62"/>
  <c r="V13" i="62"/>
  <c r="U13" i="62"/>
  <c r="L13" i="66"/>
  <c r="V13" i="66"/>
  <c r="U13" i="66"/>
  <c r="L13" i="70"/>
  <c r="V13" i="70"/>
  <c r="U13" i="70"/>
  <c r="Y45" i="1"/>
  <c r="V45" i="1"/>
  <c r="Y63" i="1"/>
  <c r="V63" i="1"/>
  <c r="L13" i="69"/>
  <c r="U13" i="69"/>
  <c r="V13" i="69"/>
  <c r="Y44" i="1"/>
  <c r="V44" i="1"/>
  <c r="L13" i="55"/>
  <c r="V13" i="55"/>
  <c r="U13" i="55"/>
  <c r="L13" i="63"/>
  <c r="U13" i="63"/>
  <c r="V13" i="63"/>
  <c r="L13" i="67"/>
  <c r="U13" i="67"/>
  <c r="V13" i="67"/>
  <c r="L13" i="71"/>
  <c r="V13" i="71"/>
  <c r="U13" i="71"/>
  <c r="Y46" i="1"/>
  <c r="V46" i="1"/>
  <c r="Y68" i="1"/>
  <c r="V68" i="1"/>
  <c r="Y64" i="1"/>
  <c r="V64" i="1"/>
  <c r="Y60" i="1"/>
  <c r="V60" i="1"/>
  <c r="AK79" i="1"/>
  <c r="AJ18" i="44" s="1"/>
  <c r="AK78" i="1"/>
  <c r="AI79" i="1"/>
  <c r="AH18" i="44" s="1"/>
  <c r="AI78" i="1"/>
  <c r="Y40" i="1"/>
  <c r="V40" i="1"/>
  <c r="Y39" i="1"/>
  <c r="V39" i="1"/>
  <c r="Y38" i="1"/>
  <c r="V38" i="1"/>
  <c r="Y37" i="1"/>
  <c r="V37" i="1"/>
  <c r="Y36" i="1"/>
  <c r="V36" i="1"/>
  <c r="Y35" i="1"/>
  <c r="V35" i="1"/>
  <c r="Y34" i="1"/>
  <c r="V34" i="1"/>
  <c r="Y33" i="1"/>
  <c r="V33" i="1"/>
  <c r="Z43" i="59"/>
  <c r="Z41" i="59"/>
  <c r="Z37" i="59"/>
  <c r="Z33" i="59"/>
  <c r="Z42" i="59"/>
  <c r="Z38" i="59"/>
  <c r="Z34" i="59"/>
  <c r="Z40" i="59"/>
  <c r="Z36" i="59"/>
  <c r="Z32" i="59"/>
  <c r="Z39" i="59"/>
  <c r="Z35" i="59"/>
  <c r="Z31" i="59"/>
  <c r="Z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V43" i="59"/>
  <c r="V42" i="59"/>
  <c r="V41" i="59"/>
  <c r="V40" i="59"/>
  <c r="V39" i="59"/>
  <c r="V38" i="59"/>
  <c r="V37" i="59"/>
  <c r="V36" i="59"/>
  <c r="V35" i="59"/>
  <c r="V34" i="59"/>
  <c r="V33" i="59"/>
  <c r="V32" i="59"/>
  <c r="V31" i="59"/>
  <c r="V30" i="59"/>
  <c r="AH14" i="44"/>
  <c r="AJ14" i="44"/>
  <c r="X16" i="71"/>
  <c r="X16" i="70"/>
  <c r="X16" i="56"/>
  <c r="X16" i="60"/>
  <c r="X16" i="61"/>
  <c r="X16" i="62"/>
  <c r="X16" i="63"/>
  <c r="X16" i="64"/>
  <c r="M3" i="59"/>
  <c r="Q13" i="59"/>
  <c r="X13" i="59"/>
  <c r="M16" i="59"/>
  <c r="M16" i="53"/>
  <c r="Y16" i="53"/>
  <c r="W16" i="53"/>
  <c r="R16" i="53"/>
  <c r="Q16" i="53"/>
  <c r="N16" i="53"/>
  <c r="K16" i="53"/>
  <c r="J16" i="53"/>
  <c r="I16" i="53"/>
  <c r="H16" i="53"/>
  <c r="X13" i="53"/>
  <c r="M13" i="53"/>
  <c r="O13" i="53" s="1"/>
  <c r="P13" i="53" s="1"/>
  <c r="K13" i="53"/>
  <c r="W35" i="59" l="1"/>
  <c r="W39" i="59"/>
  <c r="W42" i="59"/>
  <c r="W30" i="59"/>
  <c r="W34" i="59"/>
  <c r="W32" i="59"/>
  <c r="W43" i="59"/>
  <c r="W40" i="59"/>
  <c r="W33" i="59"/>
  <c r="AE13" i="53"/>
  <c r="AF13" i="53" s="1"/>
  <c r="W37" i="59"/>
  <c r="W38" i="59"/>
  <c r="W36" i="59"/>
  <c r="W31" i="59"/>
  <c r="X16" i="53"/>
  <c r="L13" i="53"/>
  <c r="U13" i="53"/>
  <c r="V13" i="53"/>
  <c r="Q43" i="59"/>
  <c r="Q42" i="59"/>
  <c r="Q41" i="59"/>
  <c r="Q40" i="59"/>
  <c r="Q39" i="59"/>
  <c r="Q38" i="59"/>
  <c r="Q37" i="59"/>
  <c r="Q36" i="59"/>
  <c r="Q35" i="59"/>
  <c r="Q34" i="59"/>
  <c r="Q33" i="59"/>
  <c r="Q32" i="59"/>
  <c r="Q31" i="59"/>
  <c r="Q30" i="59"/>
  <c r="O16" i="71"/>
  <c r="R13" i="59"/>
  <c r="Y50" i="1"/>
  <c r="P54" i="1"/>
  <c r="L54" i="1"/>
  <c r="P53" i="1"/>
  <c r="L53" i="1"/>
  <c r="Y54" i="1" l="1"/>
  <c r="V54" i="1"/>
  <c r="Y53" i="1"/>
  <c r="V53" i="1"/>
  <c r="AG13" i="59"/>
  <c r="O16" i="53"/>
  <c r="N55" i="1" l="1"/>
  <c r="P55" i="1" s="1"/>
  <c r="N50" i="1" l="1"/>
  <c r="P50" i="1" s="1"/>
  <c r="N41" i="1"/>
  <c r="P41" i="1" s="1"/>
  <c r="I3" i="34"/>
  <c r="Y13" i="36" l="1"/>
  <c r="Z13" i="34"/>
  <c r="X13" i="33"/>
  <c r="V13" i="32"/>
  <c r="X13" i="31"/>
  <c r="X13" i="28"/>
  <c r="X13" i="26"/>
  <c r="X13" i="25"/>
  <c r="Z13" i="24"/>
  <c r="X13" i="23"/>
  <c r="X13" i="22"/>
  <c r="X13" i="21"/>
  <c r="X13" i="20"/>
  <c r="X13" i="19"/>
  <c r="X13" i="18"/>
  <c r="X13" i="17"/>
  <c r="X13" i="16"/>
  <c r="X13" i="10"/>
  <c r="X13" i="6"/>
  <c r="Z13" i="5"/>
  <c r="X13" i="4"/>
  <c r="X13" i="3"/>
  <c r="Z52" i="34" l="1"/>
  <c r="Z51" i="34"/>
  <c r="Z50" i="34"/>
  <c r="Z49" i="34"/>
  <c r="Z48" i="34"/>
  <c r="Z47" i="34"/>
  <c r="Z46" i="34"/>
  <c r="Z45" i="34"/>
  <c r="Z44" i="34"/>
  <c r="Z43" i="34"/>
  <c r="Z42" i="34"/>
  <c r="Z41" i="34"/>
  <c r="Z40" i="34"/>
  <c r="Z39" i="34"/>
  <c r="Z38" i="34"/>
  <c r="Z37" i="34"/>
  <c r="Z36" i="34"/>
  <c r="Z34" i="34"/>
  <c r="Z33" i="34"/>
  <c r="Z32" i="34"/>
  <c r="Z37" i="24"/>
  <c r="Z33" i="24"/>
  <c r="Z39" i="24"/>
  <c r="Z36" i="24"/>
  <c r="Z32" i="24"/>
  <c r="Z38" i="24"/>
  <c r="Z34" i="24"/>
  <c r="Z35" i="24"/>
  <c r="Z30" i="24"/>
  <c r="Z31" i="24"/>
  <c r="Z13" i="3"/>
  <c r="AD13" i="32"/>
  <c r="Y16" i="21" l="1"/>
  <c r="I18" i="34" l="1"/>
  <c r="I35" i="34" s="1"/>
  <c r="K16" i="24"/>
  <c r="I16" i="24"/>
  <c r="I3" i="24"/>
  <c r="J16" i="24" l="1"/>
  <c r="L16" i="24"/>
  <c r="L3" i="24"/>
  <c r="K3" i="24"/>
  <c r="J3" i="24"/>
  <c r="G16" i="38" l="1"/>
  <c r="H16" i="36"/>
  <c r="AI16" i="15" l="1"/>
  <c r="T16" i="15"/>
  <c r="P16" i="15"/>
  <c r="L16" i="15"/>
  <c r="K16" i="15"/>
  <c r="I16" i="15"/>
  <c r="AI17" i="5"/>
  <c r="P17" i="5"/>
  <c r="L17" i="5"/>
  <c r="I17" i="5"/>
  <c r="K17" i="5" l="1"/>
  <c r="T17" i="5"/>
  <c r="M13" i="38" l="1"/>
  <c r="N13" i="36"/>
  <c r="O13" i="34"/>
  <c r="M13" i="33"/>
  <c r="M13" i="32"/>
  <c r="M13" i="31"/>
  <c r="M13" i="28"/>
  <c r="M13" i="26"/>
  <c r="M13" i="25"/>
  <c r="O13" i="24"/>
  <c r="M13" i="23"/>
  <c r="M13" i="22"/>
  <c r="M13" i="21"/>
  <c r="M13" i="20"/>
  <c r="M13" i="19"/>
  <c r="M13" i="18"/>
  <c r="M13" i="17"/>
  <c r="M13" i="16"/>
  <c r="O13" i="15"/>
  <c r="M13" i="14"/>
  <c r="M13" i="11"/>
  <c r="M13" i="10"/>
  <c r="O13" i="5"/>
  <c r="M13" i="4"/>
  <c r="O49" i="34" l="1"/>
  <c r="O43" i="34"/>
  <c r="O40" i="34"/>
  <c r="O36" i="34"/>
  <c r="O32" i="34"/>
  <c r="O50" i="34"/>
  <c r="O52" i="34"/>
  <c r="O48" i="34"/>
  <c r="O45" i="34"/>
  <c r="O42" i="34"/>
  <c r="O39" i="34"/>
  <c r="O34" i="34"/>
  <c r="O37" i="34"/>
  <c r="O51" i="34"/>
  <c r="O47" i="34"/>
  <c r="O44" i="34"/>
  <c r="O38" i="34"/>
  <c r="O33" i="34"/>
  <c r="O46" i="34"/>
  <c r="O41" i="34"/>
  <c r="O37" i="24"/>
  <c r="O35" i="24"/>
  <c r="O33" i="24"/>
  <c r="O30" i="24"/>
  <c r="O39" i="24"/>
  <c r="O38" i="24"/>
  <c r="O36" i="24"/>
  <c r="O34" i="24"/>
  <c r="O32" i="24"/>
  <c r="O31" i="24"/>
  <c r="J17" i="5"/>
  <c r="AH70" i="1"/>
  <c r="AH71" i="1" s="1"/>
  <c r="O70" i="1" l="1"/>
  <c r="O71" i="1" s="1"/>
  <c r="V17" i="5"/>
  <c r="S17" i="5"/>
  <c r="S16" i="15" l="1"/>
  <c r="Y17" i="5"/>
  <c r="M16" i="15"/>
  <c r="Q16" i="15"/>
  <c r="J16" i="15"/>
  <c r="M17" i="5"/>
  <c r="Q17" i="5"/>
  <c r="O17" i="5"/>
  <c r="AF17" i="5" l="1"/>
  <c r="AD17" i="5"/>
  <c r="AB17" i="5"/>
  <c r="Z16" i="15"/>
  <c r="AF16" i="15"/>
  <c r="AH16" i="15"/>
  <c r="AD16" i="15"/>
  <c r="AB16" i="15"/>
  <c r="Z17" i="5"/>
  <c r="AG17" i="5"/>
  <c r="O16" i="15"/>
  <c r="AH17" i="5" l="1"/>
  <c r="AF17" i="1"/>
  <c r="Q13" i="34"/>
  <c r="M13" i="34"/>
  <c r="K13" i="38"/>
  <c r="G13" i="38" s="1"/>
  <c r="O13" i="38"/>
  <c r="P13" i="38" s="1"/>
  <c r="Q13" i="24"/>
  <c r="M13" i="24"/>
  <c r="O13" i="33"/>
  <c r="P13" i="33" s="1"/>
  <c r="K13" i="33"/>
  <c r="S13" i="32"/>
  <c r="O13" i="32"/>
  <c r="P13" i="32" s="1"/>
  <c r="K13" i="32"/>
  <c r="O13" i="31"/>
  <c r="P13" i="31" s="1"/>
  <c r="K13" i="31"/>
  <c r="O13" i="28"/>
  <c r="P13" i="28" s="1"/>
  <c r="K13" i="28"/>
  <c r="O13" i="26"/>
  <c r="P13" i="26" s="1"/>
  <c r="K13" i="26"/>
  <c r="O13" i="25"/>
  <c r="P13" i="25" s="1"/>
  <c r="K13" i="25"/>
  <c r="O13" i="23"/>
  <c r="P13" i="23" s="1"/>
  <c r="K13" i="23"/>
  <c r="AE13" i="23" s="1"/>
  <c r="O13" i="22"/>
  <c r="P13" i="22" s="1"/>
  <c r="K13" i="22"/>
  <c r="O13" i="21"/>
  <c r="P13" i="21" s="1"/>
  <c r="K13" i="21"/>
  <c r="O13" i="20"/>
  <c r="P13" i="20" s="1"/>
  <c r="K13" i="20"/>
  <c r="O13" i="19"/>
  <c r="P13" i="19" s="1"/>
  <c r="K13" i="19"/>
  <c r="AE13" i="26" l="1"/>
  <c r="AF13" i="24"/>
  <c r="AE13" i="25"/>
  <c r="AE13" i="33"/>
  <c r="AE13" i="20"/>
  <c r="AE13" i="19"/>
  <c r="AE13" i="31"/>
  <c r="AE13" i="22"/>
  <c r="AE13" i="21"/>
  <c r="AE13" i="38"/>
  <c r="W13" i="34"/>
  <c r="W44" i="34" s="1"/>
  <c r="AF13" i="34"/>
  <c r="AE13" i="28"/>
  <c r="V13" i="19"/>
  <c r="U13" i="19"/>
  <c r="V13" i="21"/>
  <c r="U13" i="21"/>
  <c r="U16" i="21" s="1"/>
  <c r="U13" i="23"/>
  <c r="V13" i="23"/>
  <c r="V13" i="26"/>
  <c r="U13" i="26"/>
  <c r="U16" i="26" s="1"/>
  <c r="V13" i="31"/>
  <c r="U13" i="31"/>
  <c r="U16" i="31" s="1"/>
  <c r="U13" i="33"/>
  <c r="U16" i="33" s="1"/>
  <c r="V13" i="33"/>
  <c r="V13" i="20"/>
  <c r="U13" i="20"/>
  <c r="L13" i="22"/>
  <c r="V13" i="22"/>
  <c r="U13" i="22"/>
  <c r="U16" i="22" s="1"/>
  <c r="V13" i="25"/>
  <c r="U13" i="25"/>
  <c r="U13" i="28"/>
  <c r="V13" i="28"/>
  <c r="V13" i="38"/>
  <c r="U13" i="38"/>
  <c r="U16" i="38" s="1"/>
  <c r="X13" i="24"/>
  <c r="W13" i="24"/>
  <c r="M52" i="34"/>
  <c r="M51" i="34"/>
  <c r="M50" i="34"/>
  <c r="M49" i="34"/>
  <c r="M48" i="34"/>
  <c r="M47" i="34"/>
  <c r="M46" i="34"/>
  <c r="M45" i="34"/>
  <c r="M44" i="34"/>
  <c r="M43" i="34"/>
  <c r="M42" i="34"/>
  <c r="M41" i="34"/>
  <c r="M40" i="34"/>
  <c r="M39" i="34"/>
  <c r="M38" i="34"/>
  <c r="M37" i="34"/>
  <c r="M36" i="34"/>
  <c r="M34" i="34"/>
  <c r="M33" i="34"/>
  <c r="M32" i="34"/>
  <c r="Q52" i="34"/>
  <c r="Q51" i="34"/>
  <c r="Q50" i="34"/>
  <c r="Q49" i="34"/>
  <c r="Q48" i="34"/>
  <c r="Q47" i="34"/>
  <c r="Q46" i="34"/>
  <c r="Q45" i="34"/>
  <c r="Q44" i="34"/>
  <c r="Q43" i="34"/>
  <c r="Q42" i="34"/>
  <c r="Q41" i="34"/>
  <c r="Q40" i="34"/>
  <c r="Q39" i="34"/>
  <c r="Q38" i="34"/>
  <c r="Q37" i="34"/>
  <c r="Q36" i="34"/>
  <c r="Q34" i="34"/>
  <c r="Q33" i="34"/>
  <c r="Q32" i="34"/>
  <c r="V52" i="34"/>
  <c r="V51" i="34"/>
  <c r="V50" i="34"/>
  <c r="V49" i="34"/>
  <c r="V48" i="34"/>
  <c r="V47" i="34"/>
  <c r="V46" i="34"/>
  <c r="V45" i="34"/>
  <c r="V44" i="34"/>
  <c r="V43" i="34"/>
  <c r="V42" i="34"/>
  <c r="V41" i="34"/>
  <c r="V40" i="34"/>
  <c r="V39" i="34"/>
  <c r="V38" i="34"/>
  <c r="V37" i="34"/>
  <c r="V36" i="34"/>
  <c r="V34" i="34"/>
  <c r="V33" i="34"/>
  <c r="V32" i="34"/>
  <c r="V39" i="24"/>
  <c r="V36" i="24"/>
  <c r="V32" i="24"/>
  <c r="V35" i="24"/>
  <c r="V30" i="24"/>
  <c r="V37" i="24"/>
  <c r="V38" i="24"/>
  <c r="V34" i="24"/>
  <c r="V31" i="24"/>
  <c r="V33" i="24"/>
  <c r="M39" i="24"/>
  <c r="M36" i="24"/>
  <c r="M32" i="24"/>
  <c r="M35" i="24"/>
  <c r="M30" i="24"/>
  <c r="M37" i="24"/>
  <c r="M38" i="24"/>
  <c r="M34" i="24"/>
  <c r="M31" i="24"/>
  <c r="M33" i="24"/>
  <c r="R13" i="24"/>
  <c r="Q39" i="24"/>
  <c r="Q36" i="24"/>
  <c r="Q32" i="24"/>
  <c r="Q30" i="24"/>
  <c r="Q33" i="24"/>
  <c r="Q35" i="24"/>
  <c r="Q38" i="24"/>
  <c r="Q34" i="24"/>
  <c r="Q31" i="24"/>
  <c r="Q37" i="24"/>
  <c r="M3" i="24"/>
  <c r="M16" i="24"/>
  <c r="R13" i="34"/>
  <c r="L13" i="38"/>
  <c r="T13" i="32"/>
  <c r="L13" i="21"/>
  <c r="X13" i="34"/>
  <c r="N13" i="34"/>
  <c r="N13" i="24"/>
  <c r="L13" i="32"/>
  <c r="L13" i="33"/>
  <c r="L13" i="31"/>
  <c r="L13" i="28"/>
  <c r="L13" i="26"/>
  <c r="L13" i="25"/>
  <c r="L13" i="23"/>
  <c r="L13" i="20"/>
  <c r="L13" i="19"/>
  <c r="O13" i="18"/>
  <c r="P13" i="18" s="1"/>
  <c r="K13" i="18"/>
  <c r="O13" i="17"/>
  <c r="P13" i="17" s="1"/>
  <c r="K13" i="17"/>
  <c r="O13" i="16"/>
  <c r="P13" i="16" s="1"/>
  <c r="K13" i="16"/>
  <c r="O13" i="14"/>
  <c r="P13" i="14" s="1"/>
  <c r="K13" i="14"/>
  <c r="O13" i="11"/>
  <c r="P13" i="11" s="1"/>
  <c r="K13" i="11"/>
  <c r="O13" i="10"/>
  <c r="P13" i="10" s="1"/>
  <c r="K13" i="10"/>
  <c r="O13" i="6"/>
  <c r="P13" i="6" s="1"/>
  <c r="K13" i="6"/>
  <c r="W48" i="34" l="1"/>
  <c r="W40" i="34"/>
  <c r="W32" i="34"/>
  <c r="W33" i="34"/>
  <c r="W36" i="34"/>
  <c r="W50" i="34"/>
  <c r="W45" i="34"/>
  <c r="W38" i="34"/>
  <c r="W52" i="34"/>
  <c r="W49" i="34"/>
  <c r="W37" i="34"/>
  <c r="W46" i="34"/>
  <c r="W47" i="34"/>
  <c r="W51" i="34"/>
  <c r="AE13" i="18"/>
  <c r="AK13" i="14"/>
  <c r="AK13" i="11"/>
  <c r="AK13" i="10"/>
  <c r="AK13" i="6"/>
  <c r="W42" i="34"/>
  <c r="W43" i="34"/>
  <c r="W39" i="34"/>
  <c r="W41" i="34"/>
  <c r="W34" i="34"/>
  <c r="AG13" i="24"/>
  <c r="AE13" i="17"/>
  <c r="U13" i="16"/>
  <c r="AE13" i="16"/>
  <c r="W38" i="24"/>
  <c r="W34" i="24"/>
  <c r="W31" i="24"/>
  <c r="W39" i="24"/>
  <c r="W32" i="24"/>
  <c r="W37" i="24"/>
  <c r="W33" i="24"/>
  <c r="W36" i="24"/>
  <c r="W35" i="24"/>
  <c r="W30" i="24"/>
  <c r="V13" i="14"/>
  <c r="U13" i="14"/>
  <c r="U13" i="10"/>
  <c r="V13" i="10"/>
  <c r="V13" i="18"/>
  <c r="U13" i="18"/>
  <c r="L13" i="17"/>
  <c r="U13" i="17"/>
  <c r="U16" i="17" s="1"/>
  <c r="V13" i="17"/>
  <c r="U13" i="11"/>
  <c r="V13" i="11"/>
  <c r="V13" i="6"/>
  <c r="U13" i="6"/>
  <c r="L3" i="34"/>
  <c r="K3" i="34"/>
  <c r="L13" i="10"/>
  <c r="L13" i="14"/>
  <c r="L13" i="11"/>
  <c r="L13" i="6"/>
  <c r="AC13" i="32"/>
  <c r="L13" i="18"/>
  <c r="V13" i="16"/>
  <c r="L13" i="16"/>
  <c r="O16" i="11"/>
  <c r="Q13" i="5"/>
  <c r="R13" i="5" s="1"/>
  <c r="M13" i="5"/>
  <c r="O13" i="4"/>
  <c r="P13" i="4" s="1"/>
  <c r="K13" i="4"/>
  <c r="K13" i="2"/>
  <c r="O13" i="3"/>
  <c r="P13" i="3" s="1"/>
  <c r="K13" i="3"/>
  <c r="P76" i="1"/>
  <c r="P75" i="1"/>
  <c r="W15" i="36"/>
  <c r="Q15" i="36"/>
  <c r="P13" i="36"/>
  <c r="Q13" i="36" s="1"/>
  <c r="M15" i="36"/>
  <c r="O13" i="2"/>
  <c r="Y16" i="25"/>
  <c r="W16" i="25"/>
  <c r="R16" i="25"/>
  <c r="Q16" i="25"/>
  <c r="O16" i="25"/>
  <c r="N16" i="25"/>
  <c r="M16" i="25"/>
  <c r="K16" i="25"/>
  <c r="AF13" i="25" s="1"/>
  <c r="J16" i="25"/>
  <c r="I16" i="25"/>
  <c r="H16" i="25"/>
  <c r="AK13" i="4" l="1"/>
  <c r="AK13" i="3"/>
  <c r="W13" i="5"/>
  <c r="AN13" i="5"/>
  <c r="AO13" i="5" s="1"/>
  <c r="AK13" i="2"/>
  <c r="L13" i="3"/>
  <c r="U13" i="3"/>
  <c r="U13" i="4"/>
  <c r="AB13" i="2"/>
  <c r="AF13" i="2"/>
  <c r="AD13" i="2"/>
  <c r="X13" i="2"/>
  <c r="Z13" i="2"/>
  <c r="L18" i="34"/>
  <c r="L35" i="34" s="1"/>
  <c r="K18" i="34"/>
  <c r="K35" i="34" s="1"/>
  <c r="J3" i="34"/>
  <c r="X16" i="25"/>
  <c r="N13" i="5"/>
  <c r="X13" i="5"/>
  <c r="V13" i="3"/>
  <c r="L13" i="4"/>
  <c r="V13" i="4"/>
  <c r="M18" i="34" l="1"/>
  <c r="M3" i="34"/>
  <c r="AG17" i="44"/>
  <c r="W17" i="44"/>
  <c r="R17" i="44"/>
  <c r="Q17" i="44"/>
  <c r="N17" i="44"/>
  <c r="M17" i="44"/>
  <c r="AG16" i="44"/>
  <c r="W16" i="44"/>
  <c r="R16" i="44"/>
  <c r="Q16" i="44"/>
  <c r="N16" i="44"/>
  <c r="M16" i="44"/>
  <c r="M35" i="34" l="1"/>
  <c r="AG13" i="34" s="1"/>
  <c r="AH77" i="1"/>
  <c r="AG15" i="44" s="1"/>
  <c r="X77" i="1"/>
  <c r="W15" i="44" s="1"/>
  <c r="S77" i="1"/>
  <c r="R15" i="44" s="1"/>
  <c r="R77" i="1"/>
  <c r="Q15" i="44" s="1"/>
  <c r="O77" i="1"/>
  <c r="N15" i="44" s="1"/>
  <c r="N77" i="1"/>
  <c r="M15" i="44" s="1"/>
  <c r="L57" i="1"/>
  <c r="L52" i="1"/>
  <c r="V52" i="1" s="1"/>
  <c r="L49" i="1"/>
  <c r="Y48" i="1"/>
  <c r="L43" i="1"/>
  <c r="L32" i="1"/>
  <c r="L31" i="1"/>
  <c r="L30" i="1"/>
  <c r="T17" i="44"/>
  <c r="O17" i="44"/>
  <c r="R70" i="1"/>
  <c r="S70" i="1"/>
  <c r="S71" i="1" s="1"/>
  <c r="X70" i="1"/>
  <c r="X71" i="1" s="1"/>
  <c r="P57" i="1"/>
  <c r="P49" i="1"/>
  <c r="P48" i="1"/>
  <c r="P43" i="1"/>
  <c r="P32" i="1"/>
  <c r="P31" i="1"/>
  <c r="Y43" i="1" l="1"/>
  <c r="V43" i="1"/>
  <c r="Y57" i="1"/>
  <c r="V57" i="1"/>
  <c r="R71" i="1"/>
  <c r="U71" i="1" s="1"/>
  <c r="U70" i="1"/>
  <c r="Y49" i="1"/>
  <c r="V49" i="1"/>
  <c r="Y32" i="1"/>
  <c r="V32" i="1"/>
  <c r="Y31" i="1"/>
  <c r="V31" i="1"/>
  <c r="Y30" i="1"/>
  <c r="V30" i="1"/>
  <c r="P52" i="1"/>
  <c r="Y52" i="1"/>
  <c r="H70" i="1"/>
  <c r="H71" i="1" s="1"/>
  <c r="P77" i="1"/>
  <c r="O16" i="44"/>
  <c r="U77" i="1"/>
  <c r="T15" i="44" s="1"/>
  <c r="T16" i="44"/>
  <c r="G16" i="44" l="1"/>
  <c r="I70" i="1"/>
  <c r="I71" i="1" s="1"/>
  <c r="O15" i="44"/>
  <c r="Y16" i="38"/>
  <c r="W16" i="38"/>
  <c r="R16" i="38"/>
  <c r="Q16" i="38"/>
  <c r="N16" i="38"/>
  <c r="M16" i="38"/>
  <c r="J16" i="38"/>
  <c r="I16" i="38"/>
  <c r="H16" i="38"/>
  <c r="Z16" i="36"/>
  <c r="X16" i="36"/>
  <c r="S16" i="36"/>
  <c r="R16" i="36"/>
  <c r="O16" i="36"/>
  <c r="N16" i="36"/>
  <c r="K16" i="36"/>
  <c r="J16" i="36"/>
  <c r="I16" i="36"/>
  <c r="U16" i="36"/>
  <c r="K16" i="33"/>
  <c r="AF13" i="33" s="1"/>
  <c r="S16" i="32"/>
  <c r="K16" i="31"/>
  <c r="AF13" i="31" s="1"/>
  <c r="Y16" i="33"/>
  <c r="W16" i="33"/>
  <c r="R16" i="33"/>
  <c r="Q16" i="33"/>
  <c r="N16" i="33"/>
  <c r="M16" i="33"/>
  <c r="J16" i="33"/>
  <c r="I16" i="33"/>
  <c r="H16" i="33"/>
  <c r="W16" i="32"/>
  <c r="U16" i="32"/>
  <c r="R16" i="32"/>
  <c r="Q16" i="32"/>
  <c r="N16" i="32"/>
  <c r="M16" i="32"/>
  <c r="J16" i="32"/>
  <c r="I16" i="32"/>
  <c r="H16" i="32"/>
  <c r="Y16" i="31"/>
  <c r="W16" i="31"/>
  <c r="R16" i="31"/>
  <c r="Q16" i="31"/>
  <c r="N16" i="31"/>
  <c r="M16" i="31"/>
  <c r="J16" i="31"/>
  <c r="I16" i="31"/>
  <c r="H16" i="31"/>
  <c r="Y17" i="28"/>
  <c r="W17" i="28"/>
  <c r="R17" i="28"/>
  <c r="Q17" i="28"/>
  <c r="O17" i="28"/>
  <c r="N17" i="28"/>
  <c r="M17" i="28"/>
  <c r="J17" i="28"/>
  <c r="I17" i="28"/>
  <c r="H17" i="28"/>
  <c r="Y16" i="26"/>
  <c r="W16" i="26"/>
  <c r="R16" i="26"/>
  <c r="Q16" i="26"/>
  <c r="N16" i="26"/>
  <c r="M16" i="26"/>
  <c r="J16" i="26"/>
  <c r="I16" i="26"/>
  <c r="H16" i="26"/>
  <c r="Y16" i="23"/>
  <c r="W16" i="23"/>
  <c r="R16" i="23"/>
  <c r="Q16" i="23"/>
  <c r="N16" i="23"/>
  <c r="M16" i="23"/>
  <c r="J16" i="23"/>
  <c r="I16" i="23"/>
  <c r="H16" i="23"/>
  <c r="Y16" i="22"/>
  <c r="W16" i="22"/>
  <c r="R16" i="22"/>
  <c r="Q16" i="22"/>
  <c r="N16" i="22"/>
  <c r="M16" i="22"/>
  <c r="J16" i="22"/>
  <c r="I16" i="22"/>
  <c r="H16" i="22"/>
  <c r="W16" i="21"/>
  <c r="R16" i="21"/>
  <c r="Q16" i="21"/>
  <c r="N16" i="21"/>
  <c r="M16" i="21"/>
  <c r="J16" i="21"/>
  <c r="I16" i="21"/>
  <c r="H16" i="21"/>
  <c r="Y16" i="20"/>
  <c r="W16" i="20"/>
  <c r="R16" i="20"/>
  <c r="Q16" i="20"/>
  <c r="N16" i="20"/>
  <c r="M16" i="20"/>
  <c r="J16" i="20"/>
  <c r="I16" i="20"/>
  <c r="H16" i="20"/>
  <c r="Y16" i="19"/>
  <c r="W16" i="19"/>
  <c r="R16" i="19"/>
  <c r="Q16" i="19"/>
  <c r="N16" i="19"/>
  <c r="M16" i="19"/>
  <c r="J16" i="19"/>
  <c r="I16" i="19"/>
  <c r="H16" i="19"/>
  <c r="Y16" i="18"/>
  <c r="W16" i="18"/>
  <c r="R16" i="18"/>
  <c r="Q16" i="18"/>
  <c r="N16" i="18"/>
  <c r="M16" i="18"/>
  <c r="J16" i="18"/>
  <c r="I16" i="18"/>
  <c r="H16" i="18"/>
  <c r="Y16" i="17"/>
  <c r="W16" i="17"/>
  <c r="R16" i="17"/>
  <c r="Q16" i="17"/>
  <c r="N16" i="17"/>
  <c r="M16" i="17"/>
  <c r="J16" i="17"/>
  <c r="I16" i="17"/>
  <c r="H16" i="17"/>
  <c r="N16" i="16"/>
  <c r="M16" i="16"/>
  <c r="J16" i="16"/>
  <c r="I16" i="16"/>
  <c r="H16" i="16"/>
  <c r="Q13" i="15"/>
  <c r="R13" i="15" s="1"/>
  <c r="M13" i="15"/>
  <c r="AG16" i="10"/>
  <c r="W16" i="10"/>
  <c r="R16" i="10"/>
  <c r="Q16" i="10"/>
  <c r="N16" i="10"/>
  <c r="M16" i="10"/>
  <c r="J16" i="10"/>
  <c r="I16" i="10"/>
  <c r="H16" i="10"/>
  <c r="AG16" i="6"/>
  <c r="W16" i="6"/>
  <c r="R16" i="6"/>
  <c r="N16" i="6"/>
  <c r="M16" i="6"/>
  <c r="J16" i="6"/>
  <c r="I16" i="6"/>
  <c r="H16" i="6"/>
  <c r="AG16" i="4"/>
  <c r="W16" i="4"/>
  <c r="R16" i="4"/>
  <c r="Q16" i="4"/>
  <c r="N16" i="4"/>
  <c r="M16" i="4"/>
  <c r="J16" i="4"/>
  <c r="I16" i="4"/>
  <c r="H16" i="4"/>
  <c r="AG16" i="3"/>
  <c r="Y16" i="3"/>
  <c r="Z15" i="1" s="1"/>
  <c r="Z18" i="1" s="1"/>
  <c r="W16" i="3"/>
  <c r="R16" i="3"/>
  <c r="Q16" i="3"/>
  <c r="N16" i="3"/>
  <c r="J16" i="3"/>
  <c r="I16" i="3"/>
  <c r="H16" i="3"/>
  <c r="I15" i="1" s="1"/>
  <c r="K16" i="22"/>
  <c r="AF13" i="22" s="1"/>
  <c r="K16" i="20"/>
  <c r="AF13" i="20" s="1"/>
  <c r="K16" i="18"/>
  <c r="AF13" i="18" s="1"/>
  <c r="K16" i="16"/>
  <c r="AF13" i="16" s="1"/>
  <c r="O16" i="10"/>
  <c r="K16" i="6"/>
  <c r="AL13" i="6" s="1"/>
  <c r="T16" i="4"/>
  <c r="T18" i="1" s="1"/>
  <c r="T26" i="1" s="1"/>
  <c r="T78" i="1" s="1"/>
  <c r="O16" i="4"/>
  <c r="AE13" i="36" l="1"/>
  <c r="AN13" i="15"/>
  <c r="AO13" i="15" s="1"/>
  <c r="AB16" i="6"/>
  <c r="AD16" i="6"/>
  <c r="AF16" i="6"/>
  <c r="Z16" i="6"/>
  <c r="S13" i="44"/>
  <c r="T79" i="1"/>
  <c r="S18" i="44" s="1"/>
  <c r="V13" i="36"/>
  <c r="V16" i="36" s="1"/>
  <c r="X13" i="15"/>
  <c r="W13" i="15"/>
  <c r="X16" i="22"/>
  <c r="X16" i="31"/>
  <c r="X16" i="33"/>
  <c r="X16" i="20"/>
  <c r="X16" i="18"/>
  <c r="N13" i="15"/>
  <c r="X16" i="6"/>
  <c r="J70" i="1"/>
  <c r="J71" i="1" s="1"/>
  <c r="K70" i="1"/>
  <c r="K71" i="1" s="1"/>
  <c r="H17" i="44"/>
  <c r="N70" i="1"/>
  <c r="N71" i="1" s="1"/>
  <c r="M14" i="44" s="1"/>
  <c r="H16" i="44"/>
  <c r="I77" i="1"/>
  <c r="G17" i="44"/>
  <c r="H77" i="1"/>
  <c r="G15" i="44" s="1"/>
  <c r="Y55" i="1"/>
  <c r="K16" i="3"/>
  <c r="AL13" i="3" s="1"/>
  <c r="O16" i="3"/>
  <c r="O16" i="26"/>
  <c r="O16" i="32"/>
  <c r="O16" i="38"/>
  <c r="K16" i="17"/>
  <c r="AF13" i="17" s="1"/>
  <c r="K16" i="32"/>
  <c r="V16" i="32" s="1"/>
  <c r="K16" i="23"/>
  <c r="K16" i="10"/>
  <c r="AL13" i="10" s="1"/>
  <c r="K16" i="19"/>
  <c r="AF13" i="19" s="1"/>
  <c r="K16" i="21"/>
  <c r="AF13" i="21" s="1"/>
  <c r="K16" i="26"/>
  <c r="AF13" i="26" s="1"/>
  <c r="K16" i="38"/>
  <c r="AF13" i="38" s="1"/>
  <c r="L16" i="36"/>
  <c r="Y16" i="36" s="1"/>
  <c r="P16" i="36"/>
  <c r="O16" i="21"/>
  <c r="O16" i="22"/>
  <c r="O16" i="23"/>
  <c r="O16" i="20"/>
  <c r="O16" i="19"/>
  <c r="O16" i="18"/>
  <c r="O16" i="17"/>
  <c r="O16" i="16"/>
  <c r="O16" i="6"/>
  <c r="K16" i="4"/>
  <c r="AL13" i="4" s="1"/>
  <c r="O16" i="33"/>
  <c r="O16" i="31"/>
  <c r="X16" i="23" l="1"/>
  <c r="AF13" i="23"/>
  <c r="AF13" i="36"/>
  <c r="AD16" i="10"/>
  <c r="AB16" i="10"/>
  <c r="Z16" i="10"/>
  <c r="AF16" i="10"/>
  <c r="AB16" i="4"/>
  <c r="AF16" i="4"/>
  <c r="AD16" i="4"/>
  <c r="Z16" i="4"/>
  <c r="AB16" i="3"/>
  <c r="AF16" i="3"/>
  <c r="AD16" i="3"/>
  <c r="X16" i="19"/>
  <c r="X16" i="21"/>
  <c r="X16" i="38"/>
  <c r="X16" i="26"/>
  <c r="X16" i="17"/>
  <c r="X16" i="10"/>
  <c r="X16" i="3"/>
  <c r="X16" i="4"/>
  <c r="Z16" i="3"/>
  <c r="L70" i="1"/>
  <c r="P70" i="1"/>
  <c r="P71" i="1" s="1"/>
  <c r="H15" i="44"/>
  <c r="I16" i="44"/>
  <c r="J77" i="1"/>
  <c r="I15" i="44" s="1"/>
  <c r="I17" i="44"/>
  <c r="AG16" i="2"/>
  <c r="AE16" i="2"/>
  <c r="AF14" i="1" s="1"/>
  <c r="W16" i="2"/>
  <c r="R16" i="2"/>
  <c r="S14" i="1" s="1"/>
  <c r="Q16" i="2"/>
  <c r="J16" i="2"/>
  <c r="K14" i="1" s="1"/>
  <c r="I16" i="2"/>
  <c r="J14" i="1" s="1"/>
  <c r="K16" i="2"/>
  <c r="AB16" i="2" l="1"/>
  <c r="AL13" i="2"/>
  <c r="AH14" i="1"/>
  <c r="Z16" i="2"/>
  <c r="AD16" i="2"/>
  <c r="Y70" i="1"/>
  <c r="V70" i="1"/>
  <c r="AF18" i="1"/>
  <c r="R14" i="1"/>
  <c r="U14" i="1"/>
  <c r="L14" i="1"/>
  <c r="AC14" i="1" s="1"/>
  <c r="AF16" i="2"/>
  <c r="X14" i="1"/>
  <c r="X16" i="2"/>
  <c r="J16" i="44"/>
  <c r="K77" i="1"/>
  <c r="J15" i="44" s="1"/>
  <c r="L75" i="1"/>
  <c r="J17" i="44"/>
  <c r="L76" i="1"/>
  <c r="V76" i="1" s="1"/>
  <c r="K17" i="28"/>
  <c r="AF13" i="28" s="1"/>
  <c r="AE14" i="1" l="1"/>
  <c r="AA14" i="1"/>
  <c r="AG14" i="1"/>
  <c r="X17" i="28"/>
  <c r="U17" i="44"/>
  <c r="Y75" i="1"/>
  <c r="X16" i="44" s="1"/>
  <c r="V75" i="1"/>
  <c r="U16" i="44" s="1"/>
  <c r="AF26" i="1"/>
  <c r="Y14" i="1"/>
  <c r="K17" i="44"/>
  <c r="Y76" i="1"/>
  <c r="X17" i="44" s="1"/>
  <c r="K16" i="44"/>
  <c r="L77" i="1"/>
  <c r="V77" i="1" s="1"/>
  <c r="O16" i="2"/>
  <c r="AH24" i="1"/>
  <c r="S24" i="1"/>
  <c r="P24" i="1"/>
  <c r="O24" i="1"/>
  <c r="K24" i="1"/>
  <c r="J24" i="1"/>
  <c r="AG16" i="11"/>
  <c r="AH22" i="1" s="1"/>
  <c r="U22" i="1"/>
  <c r="R16" i="11"/>
  <c r="S22" i="1" s="1"/>
  <c r="Q16" i="11"/>
  <c r="R22" i="1" s="1"/>
  <c r="N16" i="11"/>
  <c r="O22" i="1" s="1"/>
  <c r="M16" i="11"/>
  <c r="N22" i="1" s="1"/>
  <c r="K16" i="11"/>
  <c r="AL13" i="11" s="1"/>
  <c r="J16" i="11"/>
  <c r="K22" i="1" s="1"/>
  <c r="I16" i="11"/>
  <c r="J22" i="1" s="1"/>
  <c r="H16" i="11"/>
  <c r="I22" i="1" s="1"/>
  <c r="U21" i="1"/>
  <c r="S21" i="1"/>
  <c r="P21" i="1"/>
  <c r="O21" i="1"/>
  <c r="L21" i="1"/>
  <c r="I21" i="1"/>
  <c r="U24" i="1"/>
  <c r="L24" i="1"/>
  <c r="I24" i="1"/>
  <c r="AH21" i="1"/>
  <c r="X21" i="1"/>
  <c r="R21" i="1"/>
  <c r="N21" i="1"/>
  <c r="K21" i="1"/>
  <c r="J21" i="1"/>
  <c r="X16" i="1"/>
  <c r="AH15" i="1"/>
  <c r="X15" i="1"/>
  <c r="U15" i="1"/>
  <c r="S15" i="1"/>
  <c r="R15" i="1"/>
  <c r="P15" i="1"/>
  <c r="O15" i="1"/>
  <c r="N15" i="1"/>
  <c r="L15" i="1"/>
  <c r="K15" i="1"/>
  <c r="J15" i="1"/>
  <c r="P16" i="1"/>
  <c r="AH16" i="1"/>
  <c r="S16" i="1"/>
  <c r="R16" i="1"/>
  <c r="O16" i="1"/>
  <c r="N16" i="1"/>
  <c r="L16" i="1"/>
  <c r="K16" i="1"/>
  <c r="J16" i="1"/>
  <c r="I16" i="1"/>
  <c r="AE24" i="1" l="1"/>
  <c r="AC24" i="1"/>
  <c r="AG24" i="1"/>
  <c r="X16" i="11"/>
  <c r="AF16" i="11"/>
  <c r="AD16" i="11"/>
  <c r="AB16" i="11"/>
  <c r="Z16" i="11"/>
  <c r="AG21" i="1"/>
  <c r="AC21" i="1"/>
  <c r="AE21" i="1"/>
  <c r="AE16" i="1"/>
  <c r="AC16" i="1"/>
  <c r="AG16" i="1"/>
  <c r="AG15" i="1"/>
  <c r="AC15" i="1"/>
  <c r="AE15" i="1"/>
  <c r="U15" i="44"/>
  <c r="AE13" i="44"/>
  <c r="AF79" i="1"/>
  <c r="AA24" i="1"/>
  <c r="P14" i="1"/>
  <c r="Y21" i="1"/>
  <c r="Y15" i="1"/>
  <c r="AA15" i="1"/>
  <c r="K15" i="44"/>
  <c r="Y77" i="1"/>
  <c r="X15" i="44" s="1"/>
  <c r="AA21" i="1"/>
  <c r="AA16" i="1"/>
  <c r="Y16" i="1"/>
  <c r="X22" i="1"/>
  <c r="P22" i="1"/>
  <c r="L22" i="1"/>
  <c r="U16" i="1"/>
  <c r="AE22" i="1" l="1"/>
  <c r="AC22" i="1"/>
  <c r="AG22" i="1"/>
  <c r="AE18" i="44"/>
  <c r="Y22" i="1"/>
  <c r="AA22" i="1"/>
  <c r="U13" i="2" l="1"/>
  <c r="AG16" i="14" l="1"/>
  <c r="AH23" i="1" s="1"/>
  <c r="U20" i="1"/>
  <c r="AH20" i="1"/>
  <c r="X20" i="1"/>
  <c r="S20" i="1"/>
  <c r="P20" i="1"/>
  <c r="O20" i="1"/>
  <c r="N20" i="1"/>
  <c r="L20" i="1"/>
  <c r="K20" i="1"/>
  <c r="J20" i="1"/>
  <c r="I20" i="1"/>
  <c r="AC20" i="1" l="1"/>
  <c r="AE20" i="1"/>
  <c r="AG20" i="1"/>
  <c r="Y20" i="1"/>
  <c r="AA20" i="1"/>
  <c r="U23" i="1"/>
  <c r="U25" i="1" s="1"/>
  <c r="R16" i="14"/>
  <c r="S23" i="1" s="1"/>
  <c r="S25" i="1" s="1"/>
  <c r="Q16" i="14"/>
  <c r="R23" i="1" s="1"/>
  <c r="O16" i="14"/>
  <c r="N16" i="14"/>
  <c r="O23" i="1" s="1"/>
  <c r="M16" i="14"/>
  <c r="N23" i="1" s="1"/>
  <c r="K16" i="14"/>
  <c r="AL13" i="14" s="1"/>
  <c r="J16" i="14"/>
  <c r="K23" i="1" s="1"/>
  <c r="I16" i="14"/>
  <c r="J23" i="1" s="1"/>
  <c r="J25" i="1" s="1"/>
  <c r="H16" i="14"/>
  <c r="I23" i="1" s="1"/>
  <c r="X16" i="14" l="1"/>
  <c r="Z16" i="14"/>
  <c r="AB16" i="14"/>
  <c r="AD16" i="14"/>
  <c r="AF16" i="14"/>
  <c r="P23" i="1"/>
  <c r="P25" i="1" s="1"/>
  <c r="X23" i="1"/>
  <c r="L23" i="1"/>
  <c r="AH25" i="1"/>
  <c r="O25" i="1"/>
  <c r="K25" i="1"/>
  <c r="I25" i="1"/>
  <c r="AH17" i="1"/>
  <c r="U17" i="1"/>
  <c r="S17" i="1"/>
  <c r="P17" i="1"/>
  <c r="O17" i="1"/>
  <c r="L17" i="1"/>
  <c r="K17" i="1"/>
  <c r="J17" i="1"/>
  <c r="I17" i="1"/>
  <c r="AE17" i="1" l="1"/>
  <c r="AC17" i="1"/>
  <c r="AG17" i="1"/>
  <c r="AG23" i="1"/>
  <c r="AC23" i="1"/>
  <c r="AE23" i="1"/>
  <c r="L25" i="1"/>
  <c r="AA17" i="1"/>
  <c r="AA23" i="1"/>
  <c r="Y23" i="1"/>
  <c r="AH18" i="1"/>
  <c r="AH26" i="1" s="1"/>
  <c r="U18" i="1"/>
  <c r="P18" i="1"/>
  <c r="N16" i="2"/>
  <c r="O14" i="1" s="1"/>
  <c r="M16" i="2"/>
  <c r="N14" i="1" s="1"/>
  <c r="H16" i="2"/>
  <c r="AE25" i="1" l="1"/>
  <c r="AG25" i="1"/>
  <c r="AC25" i="1"/>
  <c r="AA25" i="1"/>
  <c r="I14" i="1"/>
  <c r="I18" i="1" s="1"/>
  <c r="I26" i="1" s="1"/>
  <c r="H13" i="44" s="1"/>
  <c r="P26" i="1"/>
  <c r="U26" i="1"/>
  <c r="T13" i="44" s="1"/>
  <c r="O18" i="1"/>
  <c r="O26" i="1" s="1"/>
  <c r="AG13" i="44"/>
  <c r="S18" i="1"/>
  <c r="S26" i="1" s="1"/>
  <c r="J18" i="1"/>
  <c r="K18" i="1"/>
  <c r="K26" i="1" s="1"/>
  <c r="J13" i="44" s="1"/>
  <c r="L18" i="1"/>
  <c r="AC18" i="1" s="1"/>
  <c r="AE18" i="1" l="1"/>
  <c r="AG18" i="1"/>
  <c r="AA18" i="1"/>
  <c r="O13" i="44"/>
  <c r="Z26" i="1"/>
  <c r="L26" i="1"/>
  <c r="AC26" i="1" s="1"/>
  <c r="AB13" i="44" s="1"/>
  <c r="N13" i="44"/>
  <c r="Q16" i="6"/>
  <c r="R20" i="1" s="1"/>
  <c r="J26" i="1"/>
  <c r="R13" i="44"/>
  <c r="AE26" i="1" l="1"/>
  <c r="AD13" i="44" s="1"/>
  <c r="AG26" i="1"/>
  <c r="AF13" i="44" s="1"/>
  <c r="Y13" i="44"/>
  <c r="Z79" i="1"/>
  <c r="Y18" i="44" s="1"/>
  <c r="AA26" i="1"/>
  <c r="Z13" i="44" s="1"/>
  <c r="R24" i="1"/>
  <c r="R25" i="1" s="1"/>
  <c r="R17" i="1"/>
  <c r="R18" i="1" s="1"/>
  <c r="K13" i="44"/>
  <c r="I13" i="44"/>
  <c r="Q16" i="16" l="1"/>
  <c r="R16" i="16"/>
  <c r="R26" i="1"/>
  <c r="N24" i="1"/>
  <c r="N25" i="1" s="1"/>
  <c r="N17" i="1"/>
  <c r="N18" i="1" s="1"/>
  <c r="L16" i="32"/>
  <c r="T16" i="32"/>
  <c r="T16" i="16" l="1"/>
  <c r="Q13" i="44"/>
  <c r="X24" i="1"/>
  <c r="Y24" i="1" s="1"/>
  <c r="X17" i="1"/>
  <c r="Y17" i="1" s="1"/>
  <c r="N26" i="1"/>
  <c r="P30" i="1" l="1"/>
  <c r="Y16" i="16"/>
  <c r="W16" i="16"/>
  <c r="X16" i="16" s="1"/>
  <c r="X25" i="1"/>
  <c r="Y25" i="1" s="1"/>
  <c r="M13" i="44"/>
  <c r="X18" i="1"/>
  <c r="Y18" i="1" l="1"/>
  <c r="X26" i="1"/>
  <c r="Y26" i="1" s="1"/>
  <c r="X13" i="44" l="1"/>
  <c r="W13" i="44"/>
  <c r="P16" i="32" l="1"/>
  <c r="AH78" i="1" l="1"/>
  <c r="AH79" i="1" l="1"/>
  <c r="AG18" i="44" s="1"/>
  <c r="AG14" i="44"/>
  <c r="W14" i="44" l="1"/>
  <c r="X79" i="1"/>
  <c r="X78" i="1"/>
  <c r="W18" i="44" l="1"/>
  <c r="S78" i="1"/>
  <c r="S79" i="1" l="1"/>
  <c r="R18" i="44" s="1"/>
  <c r="R14" i="44"/>
  <c r="Q14" i="44"/>
  <c r="R79" i="1"/>
  <c r="Q18" i="44" s="1"/>
  <c r="R78" i="1" l="1"/>
  <c r="U79" i="1" l="1"/>
  <c r="T18" i="44" s="1"/>
  <c r="T14" i="44"/>
  <c r="U78" i="1"/>
  <c r="P79" i="1"/>
  <c r="R15" i="34" l="1"/>
  <c r="R16" i="34"/>
  <c r="R15" i="5"/>
  <c r="P15" i="28"/>
  <c r="R16" i="15"/>
  <c r="Q24" i="1" s="1"/>
  <c r="P16" i="10"/>
  <c r="Q21" i="1" s="1"/>
  <c r="R17" i="5"/>
  <c r="Q17" i="1" s="1"/>
  <c r="Q71" i="1"/>
  <c r="P14" i="44" s="1"/>
  <c r="P16" i="11"/>
  <c r="Q22" i="1" s="1"/>
  <c r="P13" i="2"/>
  <c r="P16" i="38"/>
  <c r="Q76" i="1"/>
  <c r="P17" i="44" s="1"/>
  <c r="P16" i="4"/>
  <c r="Q16"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7" i="28"/>
  <c r="P16" i="33"/>
  <c r="P16" i="26"/>
  <c r="P16" i="23"/>
  <c r="Q18" i="1"/>
  <c r="P16"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9" i="1"/>
  <c r="P18" i="44" s="1"/>
  <c r="O18" i="44"/>
  <c r="O14" i="44"/>
  <c r="P78" i="1"/>
  <c r="Q78" i="1" s="1"/>
  <c r="N14" i="44"/>
  <c r="R52" i="34" l="1"/>
  <c r="R49" i="34"/>
  <c r="R45" i="34"/>
  <c r="R42" i="34"/>
  <c r="R39" i="34"/>
  <c r="R34" i="34"/>
  <c r="R32" i="34"/>
  <c r="R51" i="34"/>
  <c r="R47" i="34"/>
  <c r="R44" i="34"/>
  <c r="R38" i="34"/>
  <c r="R33" i="34"/>
  <c r="R50" i="34"/>
  <c r="R46" i="34"/>
  <c r="R41" i="34"/>
  <c r="R37" i="34"/>
  <c r="R48" i="34"/>
  <c r="R43" i="34"/>
  <c r="R36" i="34"/>
  <c r="R40" i="34"/>
  <c r="R30" i="24"/>
  <c r="R31" i="24"/>
  <c r="R39" i="24"/>
  <c r="R32" i="24"/>
  <c r="R37" i="24"/>
  <c r="R36" i="24"/>
  <c r="R35" i="24"/>
  <c r="R38" i="24"/>
  <c r="R33" i="24"/>
  <c r="R34" i="24"/>
  <c r="R40" i="59"/>
  <c r="R36" i="59"/>
  <c r="R32" i="59"/>
  <c r="R33" i="59"/>
  <c r="R43" i="59"/>
  <c r="R39" i="59"/>
  <c r="R35" i="59"/>
  <c r="R31" i="59"/>
  <c r="R30" i="59"/>
  <c r="R42" i="59"/>
  <c r="R38" i="59"/>
  <c r="R34" i="59"/>
  <c r="R37" i="59"/>
  <c r="R41" i="59"/>
  <c r="O78" i="1"/>
  <c r="O79" i="1"/>
  <c r="N18" i="44" s="1"/>
  <c r="N79" i="1"/>
  <c r="M18" i="44" s="1"/>
  <c r="N78" i="1" l="1"/>
  <c r="L41" i="1"/>
  <c r="G14" i="44"/>
  <c r="K79" i="1"/>
  <c r="J18" i="44" s="1"/>
  <c r="I14" i="44"/>
  <c r="Y41" i="1" l="1"/>
  <c r="V41" i="1"/>
  <c r="L71" i="1"/>
  <c r="V71" i="1" s="1"/>
  <c r="J78" i="1"/>
  <c r="H14" i="44"/>
  <c r="J79" i="1"/>
  <c r="I18" i="44" s="1"/>
  <c r="I78" i="1"/>
  <c r="J14" i="44"/>
  <c r="I79" i="1"/>
  <c r="H18" i="44" s="1"/>
  <c r="K78" i="1"/>
  <c r="U14" i="44" l="1"/>
  <c r="V78" i="1"/>
  <c r="V79" i="1"/>
  <c r="U18" i="44" s="1"/>
  <c r="L79" i="1"/>
  <c r="AC79" i="1" s="1"/>
  <c r="AB18" i="44" s="1"/>
  <c r="Y71" i="1"/>
  <c r="X14" i="44" s="1"/>
  <c r="K14" i="44"/>
  <c r="L78" i="1"/>
  <c r="X16" i="34" l="1"/>
  <c r="N16" i="34"/>
  <c r="X15" i="34"/>
  <c r="N15" i="34"/>
  <c r="L15" i="28"/>
  <c r="V15" i="28"/>
  <c r="X15" i="5"/>
  <c r="N15" i="5"/>
  <c r="V16" i="71"/>
  <c r="V16" i="69"/>
  <c r="V16" i="70"/>
  <c r="V16" i="68"/>
  <c r="V16" i="26"/>
  <c r="V17" i="28"/>
  <c r="V16" i="64"/>
  <c r="V16" i="65"/>
  <c r="V16" i="66"/>
  <c r="V16" i="63"/>
  <c r="V16" i="67"/>
  <c r="V16" i="62"/>
  <c r="V16" i="55"/>
  <c r="V16" i="54"/>
  <c r="V16" i="53"/>
  <c r="V16" i="31"/>
  <c r="V16" i="22"/>
  <c r="V16" i="23"/>
  <c r="V16" i="21"/>
  <c r="V16" i="17"/>
  <c r="V16" i="33"/>
  <c r="V16" i="58"/>
  <c r="V16" i="20"/>
  <c r="V16" i="57"/>
  <c r="V16" i="19"/>
  <c r="V16" i="56"/>
  <c r="V16" i="60"/>
  <c r="V16" i="61"/>
  <c r="V16" i="38"/>
  <c r="X16" i="15"/>
  <c r="N16" i="15"/>
  <c r="W24" i="1"/>
  <c r="M24" i="1"/>
  <c r="V16" i="14"/>
  <c r="V16" i="10"/>
  <c r="M21" i="1"/>
  <c r="W21" i="1"/>
  <c r="L16" i="10"/>
  <c r="V16" i="6"/>
  <c r="M17" i="1"/>
  <c r="W17" i="1"/>
  <c r="X17" i="5"/>
  <c r="N17" i="5"/>
  <c r="AA79" i="1"/>
  <c r="Z18" i="44" s="1"/>
  <c r="AE79" i="1"/>
  <c r="AD18" i="44" s="1"/>
  <c r="AG79" i="1"/>
  <c r="AF18" i="44" s="1"/>
  <c r="W41" i="1"/>
  <c r="V16" i="11"/>
  <c r="M22" i="1"/>
  <c r="W22" i="1"/>
  <c r="L16" i="11"/>
  <c r="V16" i="25"/>
  <c r="V16" i="18"/>
  <c r="L13" i="2"/>
  <c r="V13" i="2"/>
  <c r="L16" i="38"/>
  <c r="V16" i="4"/>
  <c r="M16" i="1"/>
  <c r="W16" i="1"/>
  <c r="L16" i="4"/>
  <c r="L16" i="6"/>
  <c r="M20" i="1"/>
  <c r="W20" i="1"/>
  <c r="M76" i="1"/>
  <c r="L17" i="44" s="1"/>
  <c r="W76" i="1"/>
  <c r="V17" i="44" s="1"/>
  <c r="V16" i="3"/>
  <c r="M15" i="1"/>
  <c r="L16" i="3"/>
  <c r="W15" i="1"/>
  <c r="M25" i="1"/>
  <c r="W23" i="1"/>
  <c r="L16" i="14"/>
  <c r="W25" i="1"/>
  <c r="M23" i="1"/>
  <c r="L16" i="70"/>
  <c r="L16" i="66"/>
  <c r="L16" i="55"/>
  <c r="L16" i="67"/>
  <c r="L16" i="61"/>
  <c r="L16" i="56"/>
  <c r="L16" i="69"/>
  <c r="L16" i="65"/>
  <c r="L16" i="71"/>
  <c r="L16" i="62"/>
  <c r="L16" i="60"/>
  <c r="L16" i="58"/>
  <c r="L16" i="54"/>
  <c r="L16" i="68"/>
  <c r="L16" i="63"/>
  <c r="L16" i="57"/>
  <c r="L16" i="64"/>
  <c r="L16" i="53"/>
  <c r="L16" i="20"/>
  <c r="L16" i="22"/>
  <c r="L16" i="25"/>
  <c r="L16" i="17"/>
  <c r="L17" i="28"/>
  <c r="L16" i="26"/>
  <c r="L16" i="18"/>
  <c r="L16" i="21"/>
  <c r="L16" i="19"/>
  <c r="L16" i="33"/>
  <c r="L16" i="31"/>
  <c r="L16" i="23"/>
  <c r="L16" i="2"/>
  <c r="W14" i="1"/>
  <c r="M18" i="1"/>
  <c r="V16" i="2"/>
  <c r="M14" i="1"/>
  <c r="W26" i="1"/>
  <c r="M26" i="1"/>
  <c r="L13" i="44" s="1"/>
  <c r="W18" i="1"/>
  <c r="M69" i="1"/>
  <c r="W69" i="1"/>
  <c r="W68" i="1"/>
  <c r="M68" i="1"/>
  <c r="M67" i="1"/>
  <c r="W67" i="1"/>
  <c r="W66" i="1"/>
  <c r="M66" i="1"/>
  <c r="W65" i="1"/>
  <c r="M65" i="1"/>
  <c r="W64" i="1"/>
  <c r="M64" i="1"/>
  <c r="W63" i="1"/>
  <c r="M63" i="1"/>
  <c r="W62" i="1"/>
  <c r="M62" i="1"/>
  <c r="W61" i="1"/>
  <c r="M61" i="1"/>
  <c r="M60" i="1"/>
  <c r="W60" i="1"/>
  <c r="M59" i="1"/>
  <c r="W59" i="1"/>
  <c r="W58" i="1"/>
  <c r="M58" i="1"/>
  <c r="W57" i="1"/>
  <c r="W70" i="1"/>
  <c r="M70" i="1"/>
  <c r="M57" i="1"/>
  <c r="M54" i="1"/>
  <c r="W54" i="1"/>
  <c r="M53" i="1"/>
  <c r="W53" i="1"/>
  <c r="W44" i="1"/>
  <c r="W45" i="1"/>
  <c r="W46" i="1"/>
  <c r="W47" i="1"/>
  <c r="W55" i="1"/>
  <c r="W52" i="1"/>
  <c r="M52" i="1"/>
  <c r="M55" i="1"/>
  <c r="W49" i="1"/>
  <c r="M49" i="1"/>
  <c r="W48" i="1"/>
  <c r="M48" i="1"/>
  <c r="M46" i="1"/>
  <c r="M47" i="1"/>
  <c r="M44" i="1"/>
  <c r="M45" i="1"/>
  <c r="W50" i="1"/>
  <c r="M50" i="1"/>
  <c r="M43" i="1"/>
  <c r="W43" i="1"/>
  <c r="Y78" i="1"/>
  <c r="K18" i="44"/>
  <c r="Y79" i="1"/>
  <c r="X18" i="44" s="1"/>
  <c r="W40" i="1"/>
  <c r="M40" i="1"/>
  <c r="W39" i="1"/>
  <c r="M39" i="1"/>
  <c r="W38" i="1"/>
  <c r="M38" i="1"/>
  <c r="W37" i="1"/>
  <c r="M37" i="1"/>
  <c r="W36" i="1"/>
  <c r="M36" i="1"/>
  <c r="W35" i="1"/>
  <c r="M35" i="1"/>
  <c r="M41" i="1"/>
  <c r="W34" i="1"/>
  <c r="M34" i="1"/>
  <c r="W33" i="1"/>
  <c r="M33" i="1"/>
  <c r="M32" i="1"/>
  <c r="W32" i="1"/>
  <c r="M71" i="1"/>
  <c r="L14" i="44" s="1"/>
  <c r="W31" i="1"/>
  <c r="M31" i="1"/>
  <c r="W71" i="1"/>
  <c r="M79" i="1"/>
  <c r="L18" i="44" s="1"/>
  <c r="M78" i="1"/>
  <c r="M30" i="1"/>
  <c r="W30" i="1"/>
  <c r="W78" i="1"/>
  <c r="L16" i="16"/>
  <c r="V16" i="16"/>
  <c r="U18" i="34" l="1"/>
  <c r="U35" i="34" s="1"/>
  <c r="U16" i="59"/>
  <c r="U16" i="24"/>
  <c r="X50" i="34"/>
  <c r="X43" i="34"/>
  <c r="X36" i="34"/>
  <c r="X46" i="34"/>
  <c r="X37" i="34"/>
  <c r="X49" i="34"/>
  <c r="X42" i="34"/>
  <c r="X33" i="34"/>
  <c r="X34" i="34"/>
  <c r="X48" i="34"/>
  <c r="X40" i="34"/>
  <c r="X32" i="34"/>
  <c r="X45" i="34"/>
  <c r="X41" i="34"/>
  <c r="X52" i="34"/>
  <c r="X51" i="34"/>
  <c r="X38" i="34"/>
  <c r="X47" i="34"/>
  <c r="X44" i="34"/>
  <c r="X39" i="34"/>
  <c r="O18" i="34"/>
  <c r="O35" i="34" s="1"/>
  <c r="N51" i="34"/>
  <c r="N47" i="34"/>
  <c r="N44" i="34"/>
  <c r="N38" i="34"/>
  <c r="N33" i="34"/>
  <c r="W18" i="34"/>
  <c r="W35" i="34" s="1"/>
  <c r="N50" i="34"/>
  <c r="N46" i="34"/>
  <c r="N41" i="34"/>
  <c r="N37" i="34"/>
  <c r="Q18" i="34"/>
  <c r="Q35" i="34" s="1"/>
  <c r="N49" i="34"/>
  <c r="N43" i="34"/>
  <c r="N40" i="34"/>
  <c r="N36" i="34"/>
  <c r="N32" i="34"/>
  <c r="N52" i="34"/>
  <c r="N48" i="34"/>
  <c r="N45" i="34"/>
  <c r="N42" i="34"/>
  <c r="N39" i="34"/>
  <c r="N34" i="34"/>
  <c r="W16" i="24"/>
  <c r="N36" i="24"/>
  <c r="N39" i="24"/>
  <c r="N35" i="24"/>
  <c r="N38" i="24"/>
  <c r="N37" i="24"/>
  <c r="N32" i="24"/>
  <c r="N34" i="24"/>
  <c r="N33" i="24"/>
  <c r="N30" i="24"/>
  <c r="N31" i="24"/>
  <c r="X34" i="24"/>
  <c r="X33" i="24"/>
  <c r="X30" i="24"/>
  <c r="X31" i="24"/>
  <c r="X36" i="24"/>
  <c r="X39" i="24"/>
  <c r="X35" i="24"/>
  <c r="X38" i="24"/>
  <c r="X37" i="24"/>
  <c r="X32" i="24"/>
  <c r="N43" i="59"/>
  <c r="N39" i="59"/>
  <c r="N35" i="59"/>
  <c r="N31" i="59"/>
  <c r="N36" i="59"/>
  <c r="N42" i="59"/>
  <c r="N38" i="59"/>
  <c r="N34" i="59"/>
  <c r="N30" i="59"/>
  <c r="N32" i="59"/>
  <c r="N41" i="59"/>
  <c r="N37" i="59"/>
  <c r="N33" i="59"/>
  <c r="N40" i="59"/>
  <c r="W16" i="59"/>
  <c r="X41" i="59"/>
  <c r="X37" i="59"/>
  <c r="X33" i="59"/>
  <c r="X30" i="59"/>
  <c r="X40" i="59"/>
  <c r="X36" i="59"/>
  <c r="X32" i="59"/>
  <c r="X38" i="59"/>
  <c r="X43" i="59"/>
  <c r="X39" i="59"/>
  <c r="X35" i="59"/>
  <c r="X31" i="59"/>
  <c r="X42" i="59"/>
  <c r="X34" i="59"/>
  <c r="AL13" i="5"/>
  <c r="W79" i="1"/>
  <c r="V18" i="44" s="1"/>
  <c r="V13" i="44"/>
  <c r="X3" i="24"/>
  <c r="X16" i="24"/>
  <c r="X18" i="34"/>
  <c r="X35" i="34" s="1"/>
  <c r="X3" i="34"/>
  <c r="AE16" i="24"/>
  <c r="AD16" i="24"/>
  <c r="AC16" i="24"/>
  <c r="Q16" i="24"/>
  <c r="P16" i="24"/>
  <c r="O16" i="24"/>
  <c r="O3" i="24"/>
  <c r="N16" i="24"/>
  <c r="P3" i="24"/>
  <c r="N3" i="24"/>
  <c r="Q3" i="24"/>
  <c r="S16" i="24"/>
  <c r="AA16" i="24"/>
  <c r="Y3" i="24"/>
  <c r="Y16" i="24"/>
  <c r="Z16" i="24" s="1"/>
  <c r="S3" i="24"/>
  <c r="V3" i="24"/>
  <c r="T3" i="24"/>
  <c r="T16" i="24"/>
  <c r="AA3" i="24"/>
  <c r="V16" i="24"/>
  <c r="Z3" i="24"/>
  <c r="R16" i="24"/>
  <c r="R3" i="24"/>
  <c r="P3" i="59"/>
  <c r="N16" i="59"/>
  <c r="O16" i="59"/>
  <c r="P16" i="59"/>
  <c r="O3" i="59"/>
  <c r="N3" i="59"/>
  <c r="Q16" i="59"/>
  <c r="Q3" i="59"/>
  <c r="AA3" i="59"/>
  <c r="Z3" i="59"/>
  <c r="Y3" i="59"/>
  <c r="V3" i="59"/>
  <c r="AD16" i="59"/>
  <c r="T16" i="59"/>
  <c r="T3" i="59"/>
  <c r="Y16" i="59"/>
  <c r="Z16" i="59" s="1"/>
  <c r="AA16" i="59"/>
  <c r="AC16" i="59"/>
  <c r="S3" i="59"/>
  <c r="AE16" i="59"/>
  <c r="S16" i="59"/>
  <c r="V16" i="59"/>
  <c r="R16" i="59"/>
  <c r="R3" i="59"/>
  <c r="X3" i="59"/>
  <c r="X16" i="59"/>
  <c r="AE18" i="34"/>
  <c r="AE35" i="34" s="1"/>
  <c r="AD18" i="34"/>
  <c r="AD35" i="34" s="1"/>
  <c r="AC18" i="34"/>
  <c r="AC35" i="34" s="1"/>
  <c r="N18" i="34"/>
  <c r="N35" i="34" s="1"/>
  <c r="P18" i="34"/>
  <c r="P35" i="34" s="1"/>
  <c r="N3" i="34"/>
  <c r="O3" i="34"/>
  <c r="Q3" i="34"/>
  <c r="P3" i="34"/>
  <c r="V3" i="34"/>
  <c r="Y18" i="34"/>
  <c r="T18" i="34"/>
  <c r="T35" i="34" s="1"/>
  <c r="AA18" i="34"/>
  <c r="AA35" i="34" s="1"/>
  <c r="S3" i="34"/>
  <c r="Z3" i="34"/>
  <c r="AA3" i="34"/>
  <c r="Y3" i="34"/>
  <c r="V18" i="34"/>
  <c r="V35" i="34" s="1"/>
  <c r="T3" i="34"/>
  <c r="S18" i="34"/>
  <c r="S35" i="34" s="1"/>
  <c r="R3" i="34"/>
  <c r="R18" i="34"/>
  <c r="R35" i="34" s="1"/>
  <c r="V14" i="44"/>
  <c r="Z18" i="34" l="1"/>
  <c r="Z35" i="34" s="1"/>
  <c r="Y35" i="34"/>
  <c r="AC46" i="34"/>
  <c r="AC42" i="34"/>
  <c r="AC38" i="34"/>
  <c r="AC34" i="34"/>
  <c r="AC45" i="34"/>
  <c r="AC33" i="34"/>
  <c r="AC47" i="34"/>
  <c r="AC43" i="34"/>
  <c r="AC39" i="34"/>
  <c r="AC41" i="34"/>
  <c r="AC37" i="34"/>
  <c r="AC44" i="34"/>
  <c r="AC40" i="34"/>
  <c r="AC36" i="34"/>
  <c r="AD47" i="34"/>
  <c r="AD43" i="34"/>
  <c r="AD39" i="34"/>
  <c r="AD38" i="34"/>
  <c r="AD44" i="34"/>
  <c r="AD40" i="34"/>
  <c r="AD36" i="34"/>
  <c r="AD46" i="34"/>
  <c r="AD42" i="34"/>
  <c r="AD34" i="34"/>
  <c r="AD45" i="34"/>
  <c r="AD41" i="34"/>
  <c r="AD37" i="34"/>
  <c r="AD33" i="34"/>
  <c r="AE44" i="34"/>
  <c r="AE40" i="34"/>
  <c r="AE36" i="34"/>
  <c r="AE45" i="34"/>
  <c r="AE41" i="34"/>
  <c r="AE37" i="34"/>
  <c r="AE33" i="34"/>
  <c r="AE46" i="34"/>
  <c r="AE42" i="34"/>
  <c r="AE38" i="34"/>
  <c r="AE34" i="34"/>
  <c r="AE47" i="34"/>
  <c r="AE43" i="34"/>
  <c r="AE39" i="34"/>
  <c r="H21" i="1"/>
  <c r="H17" i="1"/>
  <c r="H24" i="1"/>
  <c r="H23" i="1"/>
  <c r="H22" i="1"/>
  <c r="H20" i="1"/>
  <c r="H16" i="1"/>
  <c r="AL1" i="3"/>
  <c r="H14" i="1"/>
  <c r="H15" i="1"/>
  <c r="AE51" i="34" l="1"/>
  <c r="AD51" i="34"/>
  <c r="AC50" i="34"/>
  <c r="AE50" i="34"/>
  <c r="AE52" i="34"/>
  <c r="AD52" i="34"/>
  <c r="AD49" i="34"/>
  <c r="AD50" i="34"/>
  <c r="AD48" i="34"/>
  <c r="AE49" i="34"/>
  <c r="AE48" i="34"/>
  <c r="AC49" i="34"/>
  <c r="AC52" i="34"/>
  <c r="AC48" i="34"/>
  <c r="AC51" i="34"/>
  <c r="H25" i="1"/>
  <c r="H18" i="1"/>
  <c r="H26" i="1" l="1"/>
  <c r="G13" i="44" s="1"/>
  <c r="AJ41" i="1"/>
  <c r="AJ71" i="1" s="1"/>
  <c r="H79" i="1" l="1"/>
  <c r="G18" i="44" s="1"/>
  <c r="H78" i="1"/>
  <c r="AJ79" i="1"/>
  <c r="AI18" i="44" s="1"/>
  <c r="AJ78" i="1"/>
  <c r="AI14" i="44"/>
</calcChain>
</file>

<file path=xl/sharedStrings.xml><?xml version="1.0" encoding="utf-8"?>
<sst xmlns="http://schemas.openxmlformats.org/spreadsheetml/2006/main" count="5161" uniqueCount="935">
  <si>
    <t xml:space="preserve">                                      XBRL Excel Utility</t>
  </si>
  <si>
    <t>1.</t>
  </si>
  <si>
    <t>Overview</t>
  </si>
  <si>
    <t>2.</t>
  </si>
  <si>
    <t>Before you begin</t>
  </si>
  <si>
    <t>3.</t>
  </si>
  <si>
    <t>Index</t>
  </si>
  <si>
    <t>4.</t>
  </si>
  <si>
    <t>Steps for Filing Shareholding Pattern</t>
  </si>
  <si>
    <t>5.</t>
  </si>
  <si>
    <t>Fill up the Shareholding Pattern</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</si>
  <si>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</si>
  <si>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</si>
  <si>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</si>
  <si>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</si>
  <si>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</si>
  <si>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</si>
  <si>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</si>
  <si>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</si>
  <si>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</si>
  <si>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6. Kindly use this file in local system instead of OneDrive/shared drive.
Because it may gives an error "Run-time error '52' : Bad file name or number" While clicking on textblock button if files saved on OneDrive/shared drive.</t>
  </si>
  <si>
    <t xml:space="preserve">3. Index </t>
  </si>
  <si>
    <t>Details of general information about company</t>
  </si>
  <si>
    <t>General Info</t>
  </si>
  <si>
    <t>Declaration</t>
  </si>
  <si>
    <t>Summary</t>
  </si>
  <si>
    <t>Shareholding Pattern</t>
  </si>
  <si>
    <t>Annexure B</t>
  </si>
  <si>
    <t>4. Steps for Filing Shareholding Pattern</t>
  </si>
  <si>
    <t>I.  Fill up the data: Navigate to each field of every section in the sheet to provide applicable data in correct format.  (Formats will get reflected while filling data.)  
   - Use paste special command to paste data from other sheet.</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</si>
  <si>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</si>
  <si>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</si>
  <si>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</si>
  <si>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</si>
  <si>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</si>
  <si>
    <t>VI. Upload XML file to BSE Listing Center: For uploading the XBRL/XML file generated through  Utility, login to BSE Listing Center and upload generated xml file. On Upload screen provide the required information and browse to select XML file and submit the XML.</t>
  </si>
  <si>
    <t>5. Fill up the Shareholding Pattern</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</si>
  <si>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</si>
  <si>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</si>
  <si>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</si>
  <si>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</si>
  <si>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</si>
  <si>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</si>
  <si>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7. Deleting rows: Rows that has been added can be removed by clicking the button "Delete". A popup will ask you to provide the range of rows you want to delete.</t>
  </si>
  <si>
    <t>8. Select data from "Dropdown list" wherever applicable.</t>
  </si>
  <si>
    <t>9. Adding Notes:  Click on "Add Notes" button to add notes</t>
  </si>
  <si>
    <t xml:space="preserve"> </t>
  </si>
  <si>
    <t>Equity Shares</t>
  </si>
  <si>
    <t>Pre-listing</t>
  </si>
  <si>
    <t>June</t>
  </si>
  <si>
    <t>Yes</t>
  </si>
  <si>
    <t>Preference Shares</t>
  </si>
  <si>
    <t>Quarterly</t>
  </si>
  <si>
    <t>September</t>
  </si>
  <si>
    <t>No</t>
  </si>
  <si>
    <t>Capital Restructuring</t>
  </si>
  <si>
    <t>Differential Voting Rights</t>
  </si>
  <si>
    <t>December</t>
  </si>
  <si>
    <t>Half yearly</t>
  </si>
  <si>
    <t>March</t>
  </si>
  <si>
    <t>Yearly</t>
  </si>
  <si>
    <t>General information about company</t>
  </si>
  <si>
    <t>Scrip code</t>
  </si>
  <si>
    <t>507962</t>
  </si>
  <si>
    <t>NSE Symbol</t>
  </si>
  <si>
    <t>NOTLISTED</t>
  </si>
  <si>
    <t>Regulation 31 (1) (a)</t>
  </si>
  <si>
    <t>MSEI Symbol</t>
  </si>
  <si>
    <t>Regulation 31 (1) (b)</t>
  </si>
  <si>
    <t>ISIN</t>
  </si>
  <si>
    <t>INE455H01013</t>
  </si>
  <si>
    <t>Regulation 31 (1) (c)</t>
  </si>
  <si>
    <t>Name of the company</t>
  </si>
  <si>
    <t>FYNX CAPITAL LIMITED (Formerly Known as Rajath Finance Limited)</t>
  </si>
  <si>
    <t>Regulation 31 (1)</t>
  </si>
  <si>
    <t>Whether company is SME</t>
  </si>
  <si>
    <t>Class of Security</t>
  </si>
  <si>
    <t>Type of report</t>
  </si>
  <si>
    <t>Quarter Ended / Half year ended/Date of Report (For Prelisting / Allotment)</t>
  </si>
  <si>
    <t>31-12-2025</t>
  </si>
  <si>
    <t>Date of allotment / extinguishment (in case Capital Restructuring selected) / Listing Date</t>
  </si>
  <si>
    <t/>
  </si>
  <si>
    <t>Shareholding pattern filed under</t>
  </si>
  <si>
    <t>Whether the listed entity is Public Sector Undertaking (PSU)?</t>
  </si>
  <si>
    <t>Micro@213Vista</t>
  </si>
  <si>
    <t>Sr. No.</t>
  </si>
  <si>
    <t>Particular</t>
  </si>
  <si>
    <t>Yes/No</t>
  </si>
  <si>
    <t>Promoter and Promoter Group</t>
  </si>
  <si>
    <t>Public shareholder</t>
  </si>
  <si>
    <t>Non Promoter- Non Public</t>
  </si>
  <si>
    <t>Whether the Listed Entity has issued any partly paid up shares?</t>
  </si>
  <si>
    <t>Partly Paid Up Shares</t>
  </si>
  <si>
    <t>Partly Paid Up Shares PPG</t>
  </si>
  <si>
    <t>Partly Paid Up Shares Public</t>
  </si>
  <si>
    <t>Partly Paid Up Shares NPNP</t>
  </si>
  <si>
    <t>Whether the Listed Entity has issued any Convertible Securities ?</t>
  </si>
  <si>
    <t>Convertible Securities</t>
  </si>
  <si>
    <t>Convertible Securities PPG</t>
  </si>
  <si>
    <t>Convertible Securities Public</t>
  </si>
  <si>
    <t>Convertible Securities NPNP</t>
  </si>
  <si>
    <t>Whether the Listed Entity has issued any Warrants ?</t>
  </si>
  <si>
    <t>Warrants</t>
  </si>
  <si>
    <t>Warrants PPG</t>
  </si>
  <si>
    <t>Warrants Public</t>
  </si>
  <si>
    <t>Warrants NPNP</t>
  </si>
  <si>
    <t>Whether Listed Entity has granted any ESOPs, which are outstanding?</t>
  </si>
  <si>
    <t>ESOP</t>
  </si>
  <si>
    <t>ESOP PPG</t>
  </si>
  <si>
    <t>ESOP Public</t>
  </si>
  <si>
    <t>ESOP NPNP</t>
  </si>
  <si>
    <t>Whether the Listed Entity has any shares against which depository receipts are issued?</t>
  </si>
  <si>
    <t>Depository Receipts</t>
  </si>
  <si>
    <t>Depository Receipts PPG</t>
  </si>
  <si>
    <t>Depository Receipts Public</t>
  </si>
  <si>
    <t>Depository Receipts NPNP</t>
  </si>
  <si>
    <t>Whether the Listed Entity has any shares in locked-in?</t>
  </si>
  <si>
    <t>Locked In</t>
  </si>
  <si>
    <t>Locked In PPG</t>
  </si>
  <si>
    <t>Locked In Public</t>
  </si>
  <si>
    <t>Locked In NPNP</t>
  </si>
  <si>
    <t>Whether any shares held by promoters are encumbered under "Pledged"?</t>
  </si>
  <si>
    <t>Pledged</t>
  </si>
  <si>
    <t>Pledged PPG</t>
  </si>
  <si>
    <t>Whether any shares held by promoters are encumbered under "Non-Disposal Undertaking"?</t>
  </si>
  <si>
    <t>NonDisposal Undertaking</t>
  </si>
  <si>
    <t>NonDisposal Undertaking PPG</t>
  </si>
  <si>
    <t>Whether any shares held by promoters are encumbered, other than by way of Pledge or NDU, if any?</t>
  </si>
  <si>
    <t>Other encumbrances</t>
  </si>
  <si>
    <t>Other encumbrances PPG</t>
  </si>
  <si>
    <t>Whether company has equity shares with differential voting rights?</t>
  </si>
  <si>
    <t>Voting Rights</t>
  </si>
  <si>
    <t>Voting Rights PPG</t>
  </si>
  <si>
    <t>Voting Rights Public</t>
  </si>
  <si>
    <t>Voting Rights NPNP</t>
  </si>
  <si>
    <t>Whether the listed entity has any significant beneficial owner?</t>
  </si>
  <si>
    <t>Number of shareholders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</si>
  <si>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</si>
  <si>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</si>
  <si>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</si>
  <si>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</si>
  <si>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</si>
  <si>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</si>
  <si>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</si>
  <si>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</si>
  <si>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</si>
  <si>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</si>
  <si>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</si>
  <si>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shares underlying outstanding ESOP granted</t>
  </si>
  <si>
    <t>Total Number of shares underlying outstanding convertible securities, warrants and ESOP</t>
  </si>
  <si>
    <t>Total number of shares on fully diluted basis including warrants, ESOP and convertible securities</t>
  </si>
  <si>
    <t>Total shareholding as a percentage assuming full conversion of convertible securities, warrants and ESOP</t>
  </si>
  <si>
    <t xml:space="preserve">Number of the locked-in-shares </t>
  </si>
  <si>
    <t>Locked-in-shares as a percentage of total number of shares</t>
  </si>
  <si>
    <t>Number of shares encumbered under pledged</t>
  </si>
  <si>
    <t>Encumbered share under pledged as percentage of total number of shares</t>
  </si>
  <si>
    <t>Number of shares encumbered under non disposal undertaking</t>
  </si>
  <si>
    <t>Encumbered share under non disposal undertaking as percentage of total number of shares</t>
  </si>
  <si>
    <t>Number of shares encumbered under other encumbrances</t>
  </si>
  <si>
    <t>Encumbered share under other encumbrances as percentage of total number of shares</t>
  </si>
  <si>
    <t>Total number of shares encumbered</t>
  </si>
  <si>
    <t>Encumbered shares held as percentage of total number of shares</t>
  </si>
  <si>
    <t>Number of equity shares held in dematerialized form</t>
  </si>
  <si>
    <t>Number of share under sub category one</t>
  </si>
  <si>
    <t>Number of share under sub category two</t>
  </si>
  <si>
    <t>Number of share under sub category three</t>
  </si>
  <si>
    <t>Table I - Summary Statement holding of specified securities</t>
  </si>
  <si>
    <t>Note : Data will be automatically populated from shareholding pattern sheet -  Data Entry Restricted in this sheet</t>
  </si>
  <si>
    <t>Category
(I)</t>
  </si>
  <si>
    <t>Category of shareholder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</si>
  <si>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</si>
  <si>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</si>
  <si>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</si>
  <si>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</si>
  <si>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</si>
  <si>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</si>
  <si>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</si>
  <si>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(XA)</t>
  </si>
  <si>
    <t>No. of Shares Underlying Outstanding Warrants 
(XB)</t>
  </si>
  <si>
    <t>No. Of Outstanding ESOP Granted (XC)</t>
  </si>
  <si>
    <t>No. of Shares Underlying Outstanding convertible securities, No. of Warrants and ESOP etc.
(X) = (XA+XB+XC)</t>
  </si>
  <si>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</si>
  <si>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</si>
  <si>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</si>
  <si>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(XIV)</t>
  </si>
  <si>
    <t>Non-Disposal Undertaking
(XV)</t>
  </si>
  <si>
    <t>Other encumbrances, if any
(XVI)</t>
  </si>
  <si>
    <t>Total Number of Shares encumbered 
(XVII) = (XIV+XV+XVI)</t>
  </si>
  <si>
    <t>Number of equity shares held in dematerialized form 
(XVIII)</t>
  </si>
  <si>
    <t>Sub-categorization of shares</t>
  </si>
  <si>
    <t>No of Voting  (XIV)  Rights</t>
  </si>
  <si>
    <t>Total as a % of
(A+B+C)</t>
  </si>
  <si>
    <t>Shareholding (No. of shares) under</t>
  </si>
  <si>
    <t>Class
eg:X</t>
  </si>
  <si>
    <t>Class
eg:Y</t>
  </si>
  <si>
    <t>Total</t>
  </si>
  <si>
    <t>No.
(a)</t>
  </si>
  <si>
    <t>As a % of total Shares held
(b)</t>
  </si>
  <si>
    <t>Sub-category (i)</t>
  </si>
  <si>
    <t>Sub-category (ii)</t>
  </si>
  <si>
    <t>Sub-category (iii)</t>
  </si>
  <si>
    <t>(A)</t>
  </si>
  <si>
    <t>Promoter &amp; Promoter Group</t>
  </si>
  <si>
    <t>(B)</t>
  </si>
  <si>
    <t>Public</t>
  </si>
  <si>
    <t>(C)</t>
  </si>
  <si>
    <t>(C1)</t>
  </si>
  <si>
    <t>Shares underlying DRs</t>
  </si>
  <si>
    <t>(C2)</t>
  </si>
  <si>
    <t>Shares held by Employee Trusts</t>
  </si>
  <si>
    <t>Number of shares underlying outstanding warrants</t>
  </si>
  <si>
    <t>Number Of Outstanding ESOP Granted</t>
  </si>
  <si>
    <t>Category &amp; Name
of the
Shareholders
(I)</t>
  </si>
  <si>
    <t>Number of Voting Rights held in each class of securities
(IX)</t>
  </si>
  <si>
    <t>No. of Shares Underlying Outstanding Warrants
(XB)</t>
  </si>
  <si>
    <t>No. Of Outstanding ESOP Granted
(XC)</t>
  </si>
  <si>
    <t>Total Number of Shares encumbered
(XVII) = (XIV+XV+XVI)</t>
  </si>
  <si>
    <t>No of Voting (XIV)
Rights</t>
  </si>
  <si>
    <t>Total as
a % of
Total
Voting
rights</t>
  </si>
  <si>
    <t>Class
eg:
X</t>
  </si>
  <si>
    <t>A</t>
  </si>
  <si>
    <t>Table II - Statement showing shareholding pattern of the Promoter and Promoter Group</t>
  </si>
  <si>
    <t>(1)</t>
  </si>
  <si>
    <t>Indian</t>
  </si>
  <si>
    <t>(a)</t>
  </si>
  <si>
    <t>Individuals/Hindu undivided Family</t>
  </si>
  <si>
    <t>IndHUF</t>
  </si>
  <si>
    <t>Individuals or Hindu undivided family [Member]</t>
  </si>
  <si>
    <t>IndividualsOrHUFDomain</t>
  </si>
  <si>
    <t>DetailsSharesHeldByIndividualsOrHUFAxis</t>
  </si>
  <si>
    <t>(b)</t>
  </si>
  <si>
    <t>Central  Government/ State Government(s)</t>
  </si>
  <si>
    <t>CGAndSG</t>
  </si>
  <si>
    <t>Central government or State government(s) [Member]</t>
  </si>
  <si>
    <t>CentralGovernmentOrStateGovernmentsDomain</t>
  </si>
  <si>
    <t>DetailsOfSharesHeldByCentralGovernmentOrStateGovernmentsAxis</t>
  </si>
  <si>
    <t>(c)</t>
  </si>
  <si>
    <t>Financial  Institutions/ Banks</t>
  </si>
  <si>
    <t>Banks</t>
  </si>
  <si>
    <t>Indian - financial institutions or banks [Member]</t>
  </si>
  <si>
    <t>IndianFinancialInstitutionsOrBanksDomain</t>
  </si>
  <si>
    <t>DetailsOfSharesHeldByIndianFinancialInstitutionsOrBanksAxis</t>
  </si>
  <si>
    <t>(d)</t>
  </si>
  <si>
    <t>Any Other (specify)</t>
  </si>
  <si>
    <t>OtherIND</t>
  </si>
  <si>
    <t>Other Indian shareholders [Member]</t>
  </si>
  <si>
    <t>OthersIndianShareholdersDomain</t>
  </si>
  <si>
    <t>DetailsOfSharesHeldByOthersIndianShareholdersAxis</t>
  </si>
  <si>
    <t>Sub-Total (A)(1)</t>
  </si>
  <si>
    <t>Indian [Member]</t>
  </si>
  <si>
    <t>Individuals</t>
  </si>
  <si>
    <t>NonResidentIndividualsOrForeignIndividualsDomain</t>
  </si>
  <si>
    <t>DetailsOfSharesHeldByNonResidentIndividualsOrForeignIndividualsAxis</t>
  </si>
  <si>
    <t>(2)</t>
  </si>
  <si>
    <t>Foreign</t>
  </si>
  <si>
    <t>Government</t>
  </si>
  <si>
    <t>ForeignGovernmentDomain</t>
  </si>
  <si>
    <t>DetailsOfSharesHeldByForeignGovernmentAxis</t>
  </si>
  <si>
    <t>Individuals (NonResident Individuals/ Foreign Individuals)</t>
  </si>
  <si>
    <t>Non-resident individuals or foreign individuals [Member]</t>
  </si>
  <si>
    <t>Institutions</t>
  </si>
  <si>
    <t>ForeignInstitutionsDomain</t>
  </si>
  <si>
    <t>DetailsOfSharesHeldByForeignInstitutionsAxis</t>
  </si>
  <si>
    <t>Foreign - Government [Member]</t>
  </si>
  <si>
    <t>FPIPromoter</t>
  </si>
  <si>
    <t>ForeignPortfolioInvestorDomain</t>
  </si>
  <si>
    <t>DetailsOfSharesHeldByForeignPortfolioInvestorAxis</t>
  </si>
  <si>
    <t>Foreign - institutions [Member]</t>
  </si>
  <si>
    <t>OtherForeign</t>
  </si>
  <si>
    <t>OtherForeignShareholdersDomain</t>
  </si>
  <si>
    <t>DetailsOfSharesHeldByOtherForeignShareholdersAxis</t>
  </si>
  <si>
    <t>Foreign Portfolio Investor</t>
  </si>
  <si>
    <t>Foreign portfolio investor [Member]</t>
  </si>
  <si>
    <t>(e)</t>
  </si>
  <si>
    <t>Other foreign shareholders [Member]</t>
  </si>
  <si>
    <t>Sub-Total (A)(2)</t>
  </si>
  <si>
    <t>Foreign [Member]</t>
  </si>
  <si>
    <t xml:space="preserve">Total Shareholding of Promoter and Promoter Group (A)=(A)(1)+(A)(2) </t>
  </si>
  <si>
    <t>Shareholding of promoter and promoter group [Member]</t>
  </si>
  <si>
    <t>Details of Shares which remain unclaimed for Promoter &amp; Promoter Group</t>
  </si>
  <si>
    <t>B</t>
  </si>
  <si>
    <t>Table III - Statement showing shareholding pattern of the Public shareholder</t>
  </si>
  <si>
    <t>Note : Kindly show details of shareholders holding equal to or more than 1% of total number of shares. Please refer software manual.</t>
  </si>
  <si>
    <t>Institutions (Domestic)</t>
  </si>
  <si>
    <t>Mutual Funds</t>
  </si>
  <si>
    <t>MutuaFund</t>
  </si>
  <si>
    <t>Mutual funds or UTI [Member]</t>
  </si>
  <si>
    <t>MutualFundsOrUTIDomain</t>
  </si>
  <si>
    <t>DetailsOfSharesHeldByMutualFundsOrUTIAxis</t>
  </si>
  <si>
    <t>Venture Capital Funds</t>
  </si>
  <si>
    <t>VentureCap</t>
  </si>
  <si>
    <t>Venture capital funds [Member]</t>
  </si>
  <si>
    <t>VentureCapitalFundsDomain</t>
  </si>
  <si>
    <t>DetailsOfSharesHeldByVentureCapitalFundsAxis</t>
  </si>
  <si>
    <t>Alternate Investment Funds</t>
  </si>
  <si>
    <t>AIF</t>
  </si>
  <si>
    <t>Alternative investment funds [Member]</t>
  </si>
  <si>
    <t>AlternativeInvestmentFundsDomain</t>
  </si>
  <si>
    <t>DetailsOfSharesHeldByAlternativeInvestmentFundsAxis</t>
  </si>
  <si>
    <t>Bank_Insti</t>
  </si>
  <si>
    <t>Banks [Member]</t>
  </si>
  <si>
    <t>DetailsOfSharesHeldByBanksDomain</t>
  </si>
  <si>
    <t>DetailsOfSharesHeldByBanksAxis</t>
  </si>
  <si>
    <t>Insurance  Companies</t>
  </si>
  <si>
    <t>Insurance</t>
  </si>
  <si>
    <t>Insurance Companies [Member]</t>
  </si>
  <si>
    <t>InsuranceCompaniesDomain</t>
  </si>
  <si>
    <t>DetailsOfSharesHeldByInsuranceCompaniesAxis</t>
  </si>
  <si>
    <t>(f)</t>
  </si>
  <si>
    <t>Provident Funds/ Pension Funds</t>
  </si>
  <si>
    <t>Pension</t>
  </si>
  <si>
    <t>Provident Funds or pension funds [Member]</t>
  </si>
  <si>
    <t>ProvidentFundsOrPensionFundsDomain</t>
  </si>
  <si>
    <t>DetailsOfSharesHeldByProvidentFundsOrPensionFundsAxis</t>
  </si>
  <si>
    <t>(g)</t>
  </si>
  <si>
    <t>Asset reconstruction companies</t>
  </si>
  <si>
    <t>AssetReconstruct</t>
  </si>
  <si>
    <t>Asset reconstruction companies [Member]</t>
  </si>
  <si>
    <t>DetailsOfSharesHeldByAssetReconstructionCompaniesDomain</t>
  </si>
  <si>
    <t>DetailsOfSharesHeldByAssetReconstructionCompaniesAxis</t>
  </si>
  <si>
    <t>(h)</t>
  </si>
  <si>
    <t>Sovereign Wealth Funds</t>
  </si>
  <si>
    <t>Sovereign Wealth(Domestic)</t>
  </si>
  <si>
    <t>Sovereign wealth funds domestic [Member]</t>
  </si>
  <si>
    <t>DetailsOfSharesHeldBySovereignWealthFundsDomesticDomain</t>
  </si>
  <si>
    <t>DetailsOfSharesHeldBySovereignWealthFundsDomesticAxis</t>
  </si>
  <si>
    <t>(i)</t>
  </si>
  <si>
    <t>NBFCs registered with RBI</t>
  </si>
  <si>
    <t>NBFC</t>
  </si>
  <si>
    <t>NBFCs registered with RBI [Member]</t>
  </si>
  <si>
    <t>NBFCsRegisteredWithRBIDomain</t>
  </si>
  <si>
    <t>DetailsOfSharesHeldByNBFCsRegisteredWithRBIAxis</t>
  </si>
  <si>
    <t>(j)</t>
  </si>
  <si>
    <t>Other Financial Institutions</t>
  </si>
  <si>
    <t>Other financial institutions [Member]</t>
  </si>
  <si>
    <t>DetailsOfSharesHeldByOtherFinancialInstitutionsDomain</t>
  </si>
  <si>
    <t>DetailsOfSharesHeldByOtherFinancialInstitutionsAxis</t>
  </si>
  <si>
    <t>(k)</t>
  </si>
  <si>
    <t>Other_Insti</t>
  </si>
  <si>
    <t>Other institutions domestic [Member]</t>
  </si>
  <si>
    <t>DetailsOfSharesHeldByOtherInstitutionsDomesticDomain</t>
  </si>
  <si>
    <t>DetailsOfSharesHeldByOtherInstitutionsDomesticAxis</t>
  </si>
  <si>
    <t>Sub-Total (B)(1)</t>
  </si>
  <si>
    <t>Institutions domestic [Member]</t>
  </si>
  <si>
    <t>Institutions (Foreign)</t>
  </si>
  <si>
    <t>Foreign Direct Investment</t>
  </si>
  <si>
    <t>Foreign direct investment [Member]</t>
  </si>
  <si>
    <t>DetailsOfSharesHeldByForeignDirectInvestmentDomain</t>
  </si>
  <si>
    <t>DetailsOfSharesHeldByForeignDirectInvestmentAxis</t>
  </si>
  <si>
    <t>Foreign Venture Capital Investors</t>
  </si>
  <si>
    <t>FVC</t>
  </si>
  <si>
    <t>Foreign venture capital investors [Member]</t>
  </si>
  <si>
    <t>ForeignVentureCapitalInvestorsDomain</t>
  </si>
  <si>
    <t>DetailsOfSharesHeldByForeignVentureCapitalInvestorsAxis</t>
  </si>
  <si>
    <t>Sovereign Wealth(Foreign)</t>
  </si>
  <si>
    <t>Sovereign wealth funds foreign [Member]</t>
  </si>
  <si>
    <t>DetailsOfSharesHeldBySovereignWealthFundsForeignDomain</t>
  </si>
  <si>
    <t>DetailsOfSharesHeldBySovereignWealthFundsForeignAxis</t>
  </si>
  <si>
    <t>Foreign Portfolio Investors Category I</t>
  </si>
  <si>
    <t>FPI_Insti</t>
  </si>
  <si>
    <t>Institutions foreign portfolio investor catergory one [Member]</t>
  </si>
  <si>
    <t>DetailsOfSharesHeldByInstitutionsForeignPortfolioInvestorOneDomain</t>
  </si>
  <si>
    <t>DetailsOfSharesHeldByInstitutionsForeignPortfolioInvestorOneAxis</t>
  </si>
  <si>
    <t>Foreign Portfolio Investors Category II</t>
  </si>
  <si>
    <t>Foreign Portfolio Category II</t>
  </si>
  <si>
    <t>Institutions foreign portfolio investor catergory two [Member]</t>
  </si>
  <si>
    <t>DetailsOfSharesHeldByInstitutionsForeignPortfolioInvestorTwoDomain</t>
  </si>
  <si>
    <t>DetailsOfSharesHeldByInstitutionsForeignPortfolioInvestorTwoAxis</t>
  </si>
  <si>
    <t>Overseas Depositories (holding DRs) (balancing figure)</t>
  </si>
  <si>
    <t>OD</t>
  </si>
  <si>
    <t>Overseas Depositories [Member]</t>
  </si>
  <si>
    <t>OverseasDepositoriesDomain</t>
  </si>
  <si>
    <t>DetailsOfSharesHeldByOverseasDepositoriesAxis</t>
  </si>
  <si>
    <t>Other_Insti (Foreign)</t>
  </si>
  <si>
    <t>Other institutions foreign [Member]</t>
  </si>
  <si>
    <t>DetailsOfSharesHeldByOtherInstitutionsForeignDomain</t>
  </si>
  <si>
    <t>DetailsOfSharesHeldByOtherInstitutionsForeignAxis</t>
  </si>
  <si>
    <t>Sub-Total (B)(2)</t>
  </si>
  <si>
    <t>Institutions foreign [Member]</t>
  </si>
  <si>
    <t>(3)</t>
  </si>
  <si>
    <t>Central Government / State Government(s)</t>
  </si>
  <si>
    <t>Central Government / President of India</t>
  </si>
  <si>
    <t>CG&amp;SG&amp;PI</t>
  </si>
  <si>
    <t>Central government or president of india [Member]</t>
  </si>
  <si>
    <t>DetailsOfSharesHeldByCentralGovernmentOrPresidentOfIndiaDomain</t>
  </si>
  <si>
    <t>DetailsOfSharesHeldByCentralGovernmentOrPresidentOfIndiaAxis</t>
  </si>
  <si>
    <t>State Government / Governor</t>
  </si>
  <si>
    <t>State Government_Governor</t>
  </si>
  <si>
    <t>State governments or governors [Member]</t>
  </si>
  <si>
    <t>DetailsOfSharesHeldByStateGovernmentsOrGovernorsDomain</t>
  </si>
  <si>
    <t>DetailsOfSharesHeldByStateGovernmentsOrGovernorsAxis</t>
  </si>
  <si>
    <t>Shareholding by Companies or Bodies Corporate where Central / State Government is a promoter</t>
  </si>
  <si>
    <t>Shareholding by Companies</t>
  </si>
  <si>
    <t>Shareholding by companies or bodies corporatewhere central or state government is promoter [Member]</t>
  </si>
  <si>
    <t>DetailsOfSharesHeldByShareholdingByCompaniesOrBodiesCorporateWhereCentralOrStateGovernmentIsPromoterDomain</t>
  </si>
  <si>
    <t>DetailsOfSharesHeldByShareholdingByCompaniesOrBodiesCorporateWhereCentralOrStateGovernmentIsPromoterAxis</t>
  </si>
  <si>
    <t>Sub-Total (B)(3)</t>
  </si>
  <si>
    <t>Goverments [Member]</t>
  </si>
  <si>
    <t>(4)</t>
  </si>
  <si>
    <t>Non-institutions</t>
  </si>
  <si>
    <t>Associate companies / Subsidiaries</t>
  </si>
  <si>
    <t>Associate companies_Subsidiar</t>
  </si>
  <si>
    <t>Associate companies or subsidiaries [Member]</t>
  </si>
  <si>
    <t>DetailsOfSharesHeldByAssociateCompaniesOrSubsidiariesDomain</t>
  </si>
  <si>
    <t>DetailsOfSharesHeldByAssociateCompaniesOrSubsidiariesAxis</t>
  </si>
  <si>
    <t>Directors and their relatives (excluding independent directors and nominee directors)</t>
  </si>
  <si>
    <t>Directors and their relatives</t>
  </si>
  <si>
    <t>Directors and directors relatives [Member]</t>
  </si>
  <si>
    <t>DetailsOfSharesHeldByDirectorsAndDirectorsRelativesDomain</t>
  </si>
  <si>
    <t>DetailsOfSharesHeldByDirectorsAndDirectorsRelativesAxis</t>
  </si>
  <si>
    <t>Key Managerial Personnel</t>
  </si>
  <si>
    <t>Key managerial personnel [Member]</t>
  </si>
  <si>
    <t>DetailsOfSharesHeldByKeyManagerialPersonnelDomain</t>
  </si>
  <si>
    <t>DetailsOfSharesHeldByKeyManagerialPersonnelAxis</t>
  </si>
  <si>
    <t>Relatives of promoters (other than ‘immediate relatives’ of promoters disclosed under ‘Promoter and Promoter Group’ category)</t>
  </si>
  <si>
    <t>Relatives of promoters</t>
  </si>
  <si>
    <t>Relatives of promoters other than promoter group [Member]</t>
  </si>
  <si>
    <t>DetailsOfSharesHeldByRelativesOfPromotersOtherThanPromoterGroupDomain</t>
  </si>
  <si>
    <t>DetailsOfSharesHeldByRelativesOfPromotersOtherThanPromoterGroupAxis</t>
  </si>
  <si>
    <t>Trusts where any person belonging to 'Promoter and Promoter Group' category is 'trustee', 'beneficiary', or 'author of the trust'</t>
  </si>
  <si>
    <t>Trusts where any person</t>
  </si>
  <si>
    <t>Trusts where any person belonging to promoter and promoter group isis trustee or beneficiary or author of trust [Member]</t>
  </si>
  <si>
    <t>DetailsOfSharesHeldByTrustsWhereAnyPersonBelongingToPromoterAndPromoterGroupIsTrusteeOrBeneficiaryOrAuthorOfTrustDomain</t>
  </si>
  <si>
    <t>DetailsOfSharesHeldByTrustsWhereAnyPersonBelongingToPromoterAndPromoterGroupIsTrusteeOrBeneficiaryOrAuthorOfTrustAxis</t>
  </si>
  <si>
    <t>Investor Education and Protection Fund (IEPF)</t>
  </si>
  <si>
    <t>Investor Education</t>
  </si>
  <si>
    <t>Investor education and protection fund [Member]</t>
  </si>
  <si>
    <t>DetailsOfSharesHeldByInvestorEducationAndProtectionFundDomain</t>
  </si>
  <si>
    <t>DetailsOfSharesHeldByInvestorEducationAndProtectionFundAxis</t>
  </si>
  <si>
    <t>Resident Individuals holding nominal share capital up to Rs. 2 lakhs</t>
  </si>
  <si>
    <t>Indivisual(aI)</t>
  </si>
  <si>
    <t>Resident individual shareholders holding nominal share capital up to rs two lakh [Member]</t>
  </si>
  <si>
    <t>DetailsOfSharesHeldByResidentIndividualShareholdersHoldingNominalShareCapitalUpToRsTwoLakhDomain</t>
  </si>
  <si>
    <t>DetailsOfSharesHeldByResidentIndividualShareholdersHoldingNominalShareCapitalUpToRsTwoLakhAxis</t>
  </si>
  <si>
    <t>Resident Individuals holding nominal share capital in excess of Rs. 2 lakhs</t>
  </si>
  <si>
    <t>Indivisual(aII)</t>
  </si>
  <si>
    <t>Resident individual shareholders holding nominal share capital in excess of rs two lakh [Member]</t>
  </si>
  <si>
    <t>DetailsOfSharesHeldByResidentIndividualShareholdersHoldingNominalShareCapitalInExcessOfRsTwoLakhDomain</t>
  </si>
  <si>
    <t>DetailsOfSharesHeldByResidentIndividualShareholdersHoldingNominalShareCapitalInExcessOfRsTwoLakhAxis</t>
  </si>
  <si>
    <t>Non Resident Indians (NRIs)</t>
  </si>
  <si>
    <t>Non resident indians [Member]</t>
  </si>
  <si>
    <t>DetailsOfSharesHeldByNonResidentIndiansDomain</t>
  </si>
  <si>
    <t>DetailsOfSharesHeldByNonResidentIndiansAxis</t>
  </si>
  <si>
    <t>Foreign Nationals</t>
  </si>
  <si>
    <t>Foreign nationals [Member]</t>
  </si>
  <si>
    <t>DetailsOfSharesHeldByForeignNationalsDomain</t>
  </si>
  <si>
    <t>DetailsOfSharesHeldByForeignNationalsAxis</t>
  </si>
  <si>
    <t>Foreign Companies</t>
  </si>
  <si>
    <t>Foreign companies [Member]</t>
  </si>
  <si>
    <t>DetailsOfSharesHeldByForeignCompaniesDomain</t>
  </si>
  <si>
    <t>DetailsOfSharesHeldByForeignCompaniesAxis</t>
  </si>
  <si>
    <t>(l)</t>
  </si>
  <si>
    <t>Bodies Corporate</t>
  </si>
  <si>
    <t>Bodies corporate [Member]</t>
  </si>
  <si>
    <t>DetailsOfSharesHeldByBodiesCorporateDomain</t>
  </si>
  <si>
    <t>DetailsOfSharesHeldByBodiesCorporateAxis</t>
  </si>
  <si>
    <t>(m)</t>
  </si>
  <si>
    <t>Other_NonInsti</t>
  </si>
  <si>
    <t>Other non-institutions [Member]</t>
  </si>
  <si>
    <t>OtherNonInstitutionsDomain</t>
  </si>
  <si>
    <t>DetailsOfSharesHeldByOtherNonInstitutionsAxis</t>
  </si>
  <si>
    <t>Sub-Total (B)(4)</t>
  </si>
  <si>
    <t>Non-institutions [Member]</t>
  </si>
  <si>
    <t>Total Public Shareholding (B)=(B)(1)+(B)(2)+(B)(3)+(B)(4)</t>
  </si>
  <si>
    <t>Public shareholding [Member]</t>
  </si>
  <si>
    <t>Details of the shareholders acting as persons in Concert for Public</t>
  </si>
  <si>
    <t>Details of Shares which remain unclaimed for Public</t>
  </si>
  <si>
    <t>C</t>
  </si>
  <si>
    <t>Table IV - Statement showing shareholding pattern of the Non Promoter- Non Public shareholder</t>
  </si>
  <si>
    <t>( 1 )</t>
  </si>
  <si>
    <t>Custodian/DR  Holder - Name of DR Holders  (If Available)</t>
  </si>
  <si>
    <t>DRHolder</t>
  </si>
  <si>
    <t>Custodian or DR holder [Member]</t>
  </si>
  <si>
    <t>CustodianOrDRHolderDomain</t>
  </si>
  <si>
    <t>DetailsOfSharesHeldByCustodianOrDRHolderAxis</t>
  </si>
  <si>
    <t>( 2 )</t>
  </si>
  <si>
    <t>Employee Benefit Trust / Employee Welfare Trust under SEBI (Share Based Employee Benefits and Sweat Equity) Regulations, 2021</t>
  </si>
  <si>
    <t>EBT</t>
  </si>
  <si>
    <t>Employee benefits trusts [Member]</t>
  </si>
  <si>
    <t>EmployeeBenefitsTrustsDomain</t>
  </si>
  <si>
    <t>DetailsOfSharesHeldByEmployeeBenefitsTrustsAxis</t>
  </si>
  <si>
    <t>Total NonPromoter- Non Public  Shareholding (C)= (C)(1)+(C)(2)</t>
  </si>
  <si>
    <t>Shares held by non-promoter non-public shareholders [Member]</t>
  </si>
  <si>
    <t>Total ( A+B+C2 )</t>
  </si>
  <si>
    <t>Total (A+B+C )</t>
  </si>
  <si>
    <t>Shareholding pattern [Member]</t>
  </si>
  <si>
    <t>Disclosure of notes on shareholding pattern</t>
  </si>
  <si>
    <t>Disclosure of notes in case of promoter holding in dematerialsed form is less than 100 percentage</t>
  </si>
  <si>
    <t>Disclosure of notes in case of public share holding is less than 25 percentage</t>
  </si>
  <si>
    <t>Disclosure of notes on shareholding pattern for company remarks explanatory</t>
  </si>
  <si>
    <t>Name of shareholder</t>
  </si>
  <si>
    <t>Permanent account number of shareholder</t>
  </si>
  <si>
    <t>Reason for not providing PAN</t>
  </si>
  <si>
    <t>Shareholder type</t>
  </si>
  <si>
    <t>Promoter</t>
  </si>
  <si>
    <t>Promoter Group</t>
  </si>
  <si>
    <t>Name
of the 
Shareholders
     (I)</t>
  </si>
  <si>
    <t>PAN 
(II)</t>
  </si>
  <si>
    <t>Total No. of shares on fully diluted basis (including warrants and Convertible Securities etc.) (XI)=(VII+X)</t>
  </si>
  <si>
    <t>No of Voting (XIV) Rights</t>
  </si>
  <si>
    <t>A1(a)</t>
  </si>
  <si>
    <t>Click here to go back</t>
  </si>
  <si>
    <t>NA</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</si>
  <si>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</si>
  <si>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</si>
  <si>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</si>
  <si>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</si>
  <si>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</si>
  <si>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</si>
  <si>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</si>
  <si>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</si>
  <si>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</si>
  <si>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</si>
  <si>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Shares</t>
  </si>
  <si>
    <t>Voting rights SBO</t>
  </si>
  <si>
    <t>Rights on distributable dividend or any other distribution</t>
  </si>
  <si>
    <t>Exercise of control</t>
  </si>
  <si>
    <t>Exercise of significant influence</t>
  </si>
  <si>
    <t>Date of creation / acquisition of significant beneficial interest</t>
  </si>
  <si>
    <t>India</t>
  </si>
  <si>
    <t>United Kingdom</t>
  </si>
  <si>
    <t>Hong Kong</t>
  </si>
  <si>
    <t>China</t>
  </si>
  <si>
    <t>Mauritius</t>
  </si>
  <si>
    <t>Singapore</t>
  </si>
  <si>
    <t>Details of the SBO</t>
  </si>
  <si>
    <t>Details of the registered owner</t>
  </si>
  <si>
    <t>Details of holding/ exercise of right of the SBO in the reporting company, whether direct or indirect*:</t>
  </si>
  <si>
    <t>Japan</t>
  </si>
  <si>
    <t>Name</t>
  </si>
  <si>
    <t xml:space="preserve">PAN </t>
  </si>
  <si>
    <t>Passport No. in case of a foreign national</t>
  </si>
  <si>
    <t>Nationality</t>
  </si>
  <si>
    <t>Nationality (Applicable in case of Any other is selected)</t>
  </si>
  <si>
    <t>Whether by virtue of:</t>
  </si>
  <si>
    <t>United States of America</t>
  </si>
  <si>
    <t>Voting rights</t>
  </si>
  <si>
    <t>Any other</t>
  </si>
  <si>
    <t>Significant Beneficial Owners</t>
  </si>
  <si>
    <t>Gautam K Shah</t>
  </si>
  <si>
    <t>AAFPS1443J</t>
  </si>
  <si>
    <t>9 Anium Tech LLP</t>
  </si>
  <si>
    <t>AACFZ8757D</t>
  </si>
  <si>
    <t>15-07-2022</t>
  </si>
  <si>
    <t>Beena Manish Shah</t>
  </si>
  <si>
    <t>AZLPS2184H</t>
  </si>
  <si>
    <t>Shubhra Singh</t>
  </si>
  <si>
    <t>AUQPS0553C</t>
  </si>
  <si>
    <t>Vishwanathan Iyer</t>
  </si>
  <si>
    <t>AAIPI7881H</t>
  </si>
  <si>
    <t>A1(b)</t>
  </si>
  <si>
    <t>Trusts</t>
  </si>
  <si>
    <t>HUF</t>
  </si>
  <si>
    <t>Shareholding , as a % assuming full conversion of convertible securities (as a percentage of diluted share capital)
(XII)= (VII)+(X)
As a % of (A+B+C2)</t>
  </si>
  <si>
    <t>Societies</t>
  </si>
  <si>
    <t>ESOP or ESOS or ESPS</t>
  </si>
  <si>
    <t>Employee welfare fund</t>
  </si>
  <si>
    <t>A1(c)</t>
  </si>
  <si>
    <t>Venture capital funds</t>
  </si>
  <si>
    <t>Angel Investors</t>
  </si>
  <si>
    <t>Private Equity Fund</t>
  </si>
  <si>
    <t>Director or Director's Relatives</t>
  </si>
  <si>
    <t>Category of other indian shareholders</t>
  </si>
  <si>
    <t>Category or more than one percentage</t>
  </si>
  <si>
    <t>Partnership Firms</t>
  </si>
  <si>
    <t>Person Acting in Concert</t>
  </si>
  <si>
    <t>Other</t>
  </si>
  <si>
    <t>Category</t>
  </si>
  <si>
    <t>No.
of the 
Shareholders
     (I)</t>
  </si>
  <si>
    <t>More than 1 percentage of shareholding</t>
  </si>
  <si>
    <t>Class
eg:y</t>
  </si>
  <si>
    <t>A1(d)</t>
  </si>
  <si>
    <t>9anium Tech LLP</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</si>
  <si>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</si>
  <si>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t>A2(a)</t>
  </si>
  <si>
    <t>Overseas corporate bodies</t>
  </si>
  <si>
    <t>A2(c)</t>
  </si>
  <si>
    <t>A2(d)</t>
  </si>
  <si>
    <t xml:space="preserve">Click here to go back </t>
  </si>
  <si>
    <t>Category of other foreign shareholders</t>
  </si>
  <si>
    <t>Clearing Member</t>
  </si>
  <si>
    <t>Employee Welfare Fund</t>
  </si>
  <si>
    <t>Firms</t>
  </si>
  <si>
    <t>Overseas Corporate Bodies</t>
  </si>
  <si>
    <t>Trust</t>
  </si>
  <si>
    <t>Venture Capital Fund</t>
  </si>
  <si>
    <t>element</t>
  </si>
  <si>
    <t>label</t>
  </si>
  <si>
    <t>type</t>
  </si>
  <si>
    <t>periodType</t>
  </si>
  <si>
    <t>Validation</t>
  </si>
  <si>
    <t>General Information</t>
  </si>
  <si>
    <t>ScripCode</t>
  </si>
  <si>
    <t>in-bse-shp-types:ScripCode</t>
  </si>
  <si>
    <t>duration</t>
  </si>
  <si>
    <t>1) This is a mandatory field. Should be valid SCRIP CODE as per BSE Scrip Code Format. 
2) Please enter 6 digit Scrip Code.</t>
  </si>
  <si>
    <t>Symbol</t>
  </si>
  <si>
    <t>xbrli:stringItemType</t>
  </si>
  <si>
    <t>1) This field is mandatory.
2) Space is not allowed.</t>
  </si>
  <si>
    <t>MSEISymbol</t>
  </si>
  <si>
    <t>in-bse-shp-types:ISIN</t>
  </si>
  <si>
    <t>Please enter 12 digit ISIN number.</t>
  </si>
  <si>
    <t>NameOfTheCompany</t>
  </si>
  <si>
    <t>This field is mandatory. Please enter company name.</t>
  </si>
  <si>
    <t>WhetherCompanyIsSME</t>
  </si>
  <si>
    <t>xbrli:booleanItemType</t>
  </si>
  <si>
    <t>instant</t>
  </si>
  <si>
    <t>1) This field is mandatory.
2) Value must be "Yes" or "No", Please select value from dropdown only.</t>
  </si>
  <si>
    <t>ClassOfSecurity</t>
  </si>
  <si>
    <t>in-bse-shp-types:ClassOfSecurity</t>
  </si>
  <si>
    <t>1) This field is mandatory.
2) Please select value from dropdown only.</t>
  </si>
  <si>
    <t>TypeOfReport</t>
  </si>
  <si>
    <t>in-bse-shp-types:TypeOfReport</t>
  </si>
  <si>
    <t>DateOfReport</t>
  </si>
  <si>
    <t>xbrli:dateItemType</t>
  </si>
  <si>
    <t xml:space="preserve">1) This field is mandatory, if you select type of report as "Quarterly". Please enter date in "dd-mm-yyyy" format.
2) Please enter valid date. </t>
  </si>
  <si>
    <t>DateOfAllotment</t>
  </si>
  <si>
    <t xml:space="preserve">1) This field is mandatory. if you select type of report as "Pre-listing" or "Capital Restructuring". Please enter date in "dd-mm-yyyy" format.
2) Please enter valid date. </t>
  </si>
  <si>
    <t>DateOfListing</t>
  </si>
  <si>
    <t xml:space="preserve">1) Please Enter date in "DD-MM-YYYY" format.
2) Please enter valid date. </t>
  </si>
  <si>
    <t>DateOfAllotmentOrListing</t>
  </si>
  <si>
    <t xml:space="preserve">1) Please Enter date in "DD-MM-YYYY" format.
2) Please enter valid date. 
3) Date should be less than to “Date of Report” if Type of report selected as “Capital Restructuring”
 </t>
  </si>
  <si>
    <t>ShareholdingPatternFiledUnder</t>
  </si>
  <si>
    <t>in-bse-shp-types:TypeOfShareholdingPattern</t>
  </si>
  <si>
    <t>WhetherTheListedEntityHasIssuedAnyPartlyPaidUpShares</t>
  </si>
  <si>
    <t>WhetherTheListedEntityHasIssuedAnyPartlyPaidUpSharesForPromoterAndPromoterGroup</t>
  </si>
  <si>
    <t>WhetherTheListedEntityHasIssuedAnyPartlyPaidUpSharesForPublicShareholder</t>
  </si>
  <si>
    <t>WhetherTheListedEntityHasIssuedAnyPartlyPaidUpSharesForNonPromoterNonPublic</t>
  </si>
  <si>
    <t>WhetherTheListedEntityHasIssuedAnyConvertibleSecurities</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</si>
  <si>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</si>
  <si>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</si>
  <si>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</si>
  <si>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t>
  </si>
  <si>
    <t>WhetherTheListedEntityHasIssuedAnyWarrantsForPromoterAndPromoterGroup</t>
  </si>
  <si>
    <t>WhetherTheListedEntityHasIssuedAnyWarrantsForPublicShareholder</t>
  </si>
  <si>
    <t>WhetherTheListedEntityHasIssuedAnyWarrantsForNonPromoterNonPublic</t>
  </si>
  <si>
    <t>WhetherTheListedEntityHasGrantedAnyESOPWhichAreOutstanding</t>
  </si>
  <si>
    <t>WhetherTheListedEntityHasGrantedAnyESOPWhichAreOutstandingForPromoterAndPromoterGroup</t>
  </si>
  <si>
    <t>WhetherTheListedEntityHasGrantedAnyESOPWhichAreOutstandingForPublicShareholder</t>
  </si>
  <si>
    <t>WhetherTheListedEntityHasGrantedAnyESOPWhichAreOutstandingForNonPromoterNonPublic</t>
  </si>
  <si>
    <t>WhetherTheListedEntityHasAnySharesAgainstWhichDepositoryReceiptsAreIssued</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</si>
  <si>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</si>
  <si>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</si>
  <si>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</si>
  <si>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t>
  </si>
  <si>
    <t>WhetherTheListedEntityHasAnySharesInLockedInForPromoterAndPromoterGroup</t>
  </si>
  <si>
    <t>WhetherTheListedEntityHasAnySharesInLockedInForPublicShareholder</t>
  </si>
  <si>
    <t>WhetherTheListedEntityHasAnySharesInLockedInForNonPromoterNonPublic</t>
  </si>
  <si>
    <t>WhetherAnySharesHeldByPromotersAreEncumberedUnderPledged</t>
  </si>
  <si>
    <t>WhetherAnySharesHeldByPromotersAreEncumberedUnderPledgedForPromoterAndPromoterGroup</t>
  </si>
  <si>
    <t>WhetherAnySharesHeldByPromotersAreEncumberedUnderNonDisposalUndertaking</t>
  </si>
  <si>
    <t>WhetherAnySharesHeldByPromotersAreEncumberedUnderNonDisposalUndertakingForPromoterAndPromoterGroup</t>
  </si>
  <si>
    <t>WhetherAnySharesHeldByPromotersAreEncumberedOtherThanByWayOfPledgeOrNDU</t>
  </si>
  <si>
    <t>WhetherAnySharesHeldByPromotersAreEncumberedOtherThanByWayOfPledgeOrNDUForPromoterAndPromoterGroup</t>
  </si>
  <si>
    <t>WhetherCompanyHasEquitySharesWithDifferentialVotingRights</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</si>
  <si>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</si>
  <si>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</si>
  <si>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</si>
  <si>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 any shares held by promoters are pledge or otherwise encumbered?</t>
  </si>
  <si>
    <t>WhetherTheListedEntityHasAnySignificantBeneficialOwner</t>
  </si>
  <si>
    <t>Total NonPromoter- Non Public  Shareholding 
(C)= (C)(1)+(C)(2)</t>
  </si>
  <si>
    <t>IndividualsOrHinduUndividedFamilyMember</t>
  </si>
  <si>
    <t>nonnum:domainItemType</t>
  </si>
  <si>
    <t>CentralGovernmentOrStateGovernmentSMember</t>
  </si>
  <si>
    <t>IndianFinancialInstitutionsOrBanksMember</t>
  </si>
  <si>
    <t>OtherIndianShareholdersMember</t>
  </si>
  <si>
    <t>IndianMember</t>
  </si>
  <si>
    <t>NonResidentIndividualsOrForeignIndividualsMember</t>
  </si>
  <si>
    <t>ForeignGovernmentMember</t>
  </si>
  <si>
    <t>ForeignInstitutionsMember</t>
  </si>
  <si>
    <t>ForeignPortfolioInvestorMember</t>
  </si>
  <si>
    <t>OtherForeignShareholdersMember</t>
  </si>
  <si>
    <t>ForeignMember</t>
  </si>
  <si>
    <t>ShareholdingOfPromoterAndPromoterGroupMember</t>
  </si>
  <si>
    <t>MutualFundsOrUTIMember</t>
  </si>
  <si>
    <t>VentureCapitalFundsMember</t>
  </si>
  <si>
    <t>AlternativeInvestmentFundsMember</t>
  </si>
  <si>
    <t>BanksMember</t>
  </si>
  <si>
    <t>InsuranceCompaniesMember</t>
  </si>
  <si>
    <t>ProvidentFundsOrPensionFundsMember</t>
  </si>
  <si>
    <t>AssetReconstructionCompaniesMember</t>
  </si>
  <si>
    <t>SovereignWealthFundsDomesticMember</t>
  </si>
  <si>
    <t>NBFCsRegisteredWithRBIMember</t>
  </si>
  <si>
    <t>OtherFinancialInstitutionsMember</t>
  </si>
  <si>
    <t>OtherInstitutionsDomesticMember</t>
  </si>
  <si>
    <t>InstitutionsDomesticMember</t>
  </si>
  <si>
    <t>ForeignDirectInvestmentMember</t>
  </si>
  <si>
    <t>ForeignVentureCapitalInvestorsMember</t>
  </si>
  <si>
    <t>SovereignWealthFundsForeignMember</t>
  </si>
  <si>
    <t>InstitutionsForeignPortfolioInvestorCategoryOneMember</t>
  </si>
  <si>
    <t>InstitutionsForeignPortfolioInvestorCategoryTwoMember</t>
  </si>
  <si>
    <t>OverseasDepositoriesMember</t>
  </si>
  <si>
    <t>OtherInstitutionsForeignMember</t>
  </si>
  <si>
    <t>InstitutionsForeignMember</t>
  </si>
  <si>
    <t>CentralGovernmentOrPresidentOfIndiaMember</t>
  </si>
  <si>
    <t>StateGovernmentsOrGovernorsMember</t>
  </si>
  <si>
    <t>ShareholdingByCompaniesOrBodiesCorporateWhereCentralOrStateGovernmentIsPromoterMember</t>
  </si>
  <si>
    <t>GovernmentsMember</t>
  </si>
  <si>
    <t>AssociateCompaniesOrSubsidiariesMember</t>
  </si>
  <si>
    <t>DirectorsAndDirectorsRelativesMember</t>
  </si>
  <si>
    <t>KeyManagerialPersonnelMember</t>
  </si>
  <si>
    <t>RelativesOfPromotersOtherThanPromoterGroupMember</t>
  </si>
  <si>
    <t>TrustsWhereAnyPersonBelongingToPromoterAndPromoterGroupIsTrusteeOrBeneficiaryOrAuthorOfTrustMember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</si>
  <si>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</si>
  <si>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</si>
  <si>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</si>
  <si>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</si>
  <si>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</si>
  <si>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</si>
  <si>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</si>
  <si>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OtherNonInstitutionsMember</t>
  </si>
  <si>
    <t>NonInstitutionsMember</t>
  </si>
  <si>
    <t>PublicShareholdingMember</t>
  </si>
  <si>
    <t>CustodianOrDRHolderMember</t>
  </si>
  <si>
    <t>EmployeeBenefitsTrustsMember</t>
  </si>
  <si>
    <t>SharesHeldByNonPromoterNonPublicShareholdersMember</t>
  </si>
  <si>
    <t>ShareholdingPatternMember</t>
  </si>
  <si>
    <t>NumberOfShareholders</t>
  </si>
  <si>
    <t>xbrli:decimalItemType</t>
  </si>
  <si>
    <t>Total of all "More than 1 percentage (Column F)" for selected "Category (Column E)" should be lower than or equal to "Category (Column F)" for selected "Category (Column E)"</t>
  </si>
  <si>
    <t>NumberOfFullyPaidUpEquityShares</t>
  </si>
  <si>
    <t>xbrli:sharesItemType</t>
  </si>
  <si>
    <t>1) This is mandatory field.
2) Only numeric value allowed.</t>
  </si>
  <si>
    <t>NumberOfPartlyPaidUpEquityShares</t>
  </si>
  <si>
    <t>NumberOfSharesUnderlyingOutstandingDepositoryReceipts</t>
  </si>
  <si>
    <t>NumberOfShares</t>
  </si>
  <si>
    <t>Total nos. shares held should be equal to "No. of fully paid up equity shares held, No. of Partly paid-up equity shares held, No. of shares underlying Depository Receipts".</t>
  </si>
  <si>
    <t>ShareholdingAsAPercentageOfTotalNumberOfShares</t>
  </si>
  <si>
    <t>num:percentItemType</t>
  </si>
  <si>
    <t>In case of public share holding percentage can not be less than one percentage.</t>
  </si>
  <si>
    <t>NumberOfVotingRightsHeldBySameClassOfSecurities</t>
  </si>
  <si>
    <t>1) Value must be equal to "No. of fully paid up equity shares held (IV)".
2) Only numeric value allowed.</t>
  </si>
  <si>
    <t>NumberOfVotingRightsHeldByDifferentialVotingRights</t>
  </si>
  <si>
    <t>NumberOfVotingRights</t>
  </si>
  <si>
    <t>Total No. of Voting rights should be equal to "Class X", "Class Y".</t>
  </si>
  <si>
    <t>PercentageOfTotalVotingRights</t>
  </si>
  <si>
    <t>NumberOfSharesUnderlyingOutstandingConvertibleSecurities</t>
  </si>
  <si>
    <t>NumberOfSharesUnderlyingOutstandingWarrants</t>
  </si>
  <si>
    <t>NumberOfSharesOutstandingESOPGranted</t>
  </si>
  <si>
    <t>NumberOfSharesUnderlyingOutstandingConvertibleSecuritiesWarrantsAndESOP</t>
  </si>
  <si>
    <t>Total No. of Shares Underlying Outstanding convertible securities, No. of Warrants and ESOP should be equal to "No. Of Shares Underlying Outstanding convertible securities (XA)", "No. of Shares Underlying Outstanding Warrants (XB)", "No. Of Underlying Outstanding ESOP Granted (XC)".</t>
  </si>
  <si>
    <t>NumberOfSharesOnFullyDilutedBasisIncludingWarrantsESOPAndConvertibleSecurities</t>
  </si>
  <si>
    <t>Total No. of shares on fully diluted basis should be equal to "Total nos. shares held" and "Total No. of Shares Underlying Outstanding convertible securities, No. of Warrants and ESOP"</t>
  </si>
  <si>
    <t>ShareholdingAsAPercentageAssumingFullConversionOfConvertibleSecuritiesWarrantsAndESOP</t>
  </si>
  <si>
    <t>NumberOfTheLockedInShares</t>
  </si>
  <si>
    <t>1) Value should be less than or equal to "Total nos. shares held".
2) Value should be greater than or equal to zero.</t>
  </si>
  <si>
    <t>LockedInSharesAsAPercentageOfTotalNumberOfShares</t>
  </si>
  <si>
    <t>NumberOfSharesEncumberedUnderPledged</t>
  </si>
  <si>
    <t>EncumberedShareUnderPledgedAsPercentageOfTotalNumberOfShares</t>
  </si>
  <si>
    <t>NumberOfSharesEncumberedUnderNonDisposalUndertaking</t>
  </si>
  <si>
    <t>EncumberedShareUnderNonDisposalUndertakingAsPercentageOfTotalNumberOfShares</t>
  </si>
  <si>
    <t>NumberOfSharesEncumberedUnderOtherEncumbrances</t>
  </si>
  <si>
    <t>EncumberedShareUnderOtherEncumbrancesAsPercentageOfTotalNumberOfShares</t>
  </si>
  <si>
    <t>NumberOfSharesEncumbered</t>
  </si>
  <si>
    <t>1) Total number of shares encumbered should be equal to "Number of Shares pledged (XIV), Non-Disposal Undertaking (XV), Other encumbrances, (XVI)".
2) Total number of shares encumbered cannot be more than "Total nos. shares held"</t>
  </si>
  <si>
    <t>EncumberedSharesHeldAsPercentageOfTotalNumberOfShares</t>
  </si>
  <si>
    <t>NumberOfEquitySharesHeldInDematerializedForm</t>
  </si>
  <si>
    <t>1) Value should be less than or equal to "Total nos. shares held".
2) Only numeric value allowed.</t>
  </si>
  <si>
    <t>NumberOfSharesUnderSubCategoryOne</t>
  </si>
  <si>
    <t>1) This is mandatory field.
2) Sub-category (i) should be less than or equal to total number of shares.
3) Only numeric value allowed.</t>
  </si>
  <si>
    <t>NumberOfSharesUnderSubCategoryTwo</t>
  </si>
  <si>
    <t>1) This is mandatory field.
2) Sub-category (ii) should be less than or equal to total number of shares.
3) Only numeric value allowed.</t>
  </si>
  <si>
    <t>NumberOfSharesUnderSubCategoryThree</t>
  </si>
  <si>
    <t>1) This is mandatory field.
2) Sub-category (iii) should be less than or equal to total number of shares.
3) Only numeric value allowed.</t>
  </si>
  <si>
    <t>DisclosureOfNotesOnShareholdingPatternExplanatoryTextBlock</t>
  </si>
  <si>
    <t>nonnum:textBlockItemType</t>
  </si>
  <si>
    <t>DisclosureOfNotesInCaseOfPromoterHoldingInDematerializedFormIsLessThan100PercentageExplanatoryTextBlock</t>
  </si>
  <si>
    <t>This field is mandatory if promoter holiding in dematerialsed form is less than 100 percentage.</t>
  </si>
  <si>
    <t>DisclosureOfNotesInCaseOfPublicShareholdingIsLessThan25PercentageExplanatoryTextBlock</t>
  </si>
  <si>
    <t>This filed is mandatory if public share holding is less than 25 percentage.</t>
  </si>
  <si>
    <t>DisclosureOfNotesOnShareholdingPatternForCompanyRemarksExplanatoryTextBlock</t>
  </si>
  <si>
    <t>NameOfTheShareholder</t>
  </si>
  <si>
    <t>PermanentAccountNumberOfShareholder</t>
  </si>
  <si>
    <t>in-bse-shp-types:PermanentAccountNumber</t>
  </si>
  <si>
    <t>[A-Z][A-Z][A-Z][A-Z][A-Z][0-9][0-9][0-9][0-9][A-Z]
In absence of PAN write : ZZZZZ9999Z</t>
  </si>
  <si>
    <t>DisclosureOfNotesOnReasonForNotProvidingPANExplanatoryTextBlock</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</si>
  <si>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</si>
  <si>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TypeOfPromoterShareholding</t>
  </si>
  <si>
    <t>in-bse-shp-types:PromoterAndPromoterGroup</t>
  </si>
  <si>
    <t>1) This is mandatory field.
2) Select value from the drop-down.</t>
  </si>
  <si>
    <t>CategoryOfOtherIndianShareholders</t>
  </si>
  <si>
    <t>in-bse-shp-types:CategoryOfIndianShareholders</t>
  </si>
  <si>
    <t>CategoryOfOtherForeignShareholders</t>
  </si>
  <si>
    <t>in-bse-shp-types:CategoryOfForeignShareholders</t>
  </si>
  <si>
    <t>WhetherACategoryOrMoreThan1PercentageOfShareholding</t>
  </si>
  <si>
    <t>in-bse-shp-types:TypeOfOtherShareholding</t>
  </si>
  <si>
    <t>CategoryOfOtherInstitutions</t>
  </si>
  <si>
    <t>Category of other institutions</t>
  </si>
  <si>
    <t>in-bse-shp-types:CategoryOfInstitutionShareholders</t>
  </si>
  <si>
    <t>CategoryOfOtherNonInstitutions</t>
  </si>
  <si>
    <t>Category of other non-institutions</t>
  </si>
  <si>
    <t>in-bse-shp-types:CategoryOfNonInstitutionsShareholders</t>
  </si>
  <si>
    <t>Non Promoter- Non Public shareholder</t>
  </si>
  <si>
    <t>TypeOfDepositoryReceipts</t>
  </si>
  <si>
    <t>Type of depository receipts</t>
  </si>
  <si>
    <t>in-bse-shp-types:TypeOfDepositoryReceipts</t>
  </si>
  <si>
    <t>NameOfTheBank</t>
  </si>
  <si>
    <t>Name of the bank</t>
  </si>
  <si>
    <t>Unclaimed Public</t>
  </si>
  <si>
    <t>OutstandingSharesHeldInDematOrUnclaimedSuspenseAccount</t>
  </si>
  <si>
    <t>Outstanding shares held in demat or unclaimed suspense account</t>
  </si>
  <si>
    <t>Please enter Outstanding shares held in demat or unclaimed suspense account which allowes only numeric value.</t>
  </si>
  <si>
    <t>VotingRightsWhichAreFrozen</t>
  </si>
  <si>
    <t>voting rights which are frozen</t>
  </si>
  <si>
    <t>DisclosureOfNotesOnSharesWhichRemainUnclaimedForPublicShareholdersExplanatoryTextBlock</t>
  </si>
  <si>
    <t>Disclosure of notes on shares which remain unclaimed for public shareholders</t>
  </si>
  <si>
    <t>PAC Public</t>
  </si>
  <si>
    <t>Name of Shareholder</t>
  </si>
  <si>
    <t>NameOfThePAC</t>
  </si>
  <si>
    <t>Name of the PAC</t>
  </si>
  <si>
    <t>Number of shares</t>
  </si>
  <si>
    <t>Please eneter Number of shares which allowes only numeric value</t>
  </si>
  <si>
    <t>PercentageOfShareholdingByPAC</t>
  </si>
  <si>
    <t>Percentage of shareholding by PAC</t>
  </si>
  <si>
    <t>Unclaimed Prom</t>
  </si>
  <si>
    <t>Voting rights which are frozen</t>
  </si>
  <si>
    <t>DisclosureOfNotesOnSharesWhichRemainUnclaimedForPromoterAndPromoterGroupExplanatoryTextBlock</t>
  </si>
  <si>
    <t>Disclosure of notes on shares which remain unclaimed for promoter and promoter group</t>
  </si>
  <si>
    <t>SBO</t>
  </si>
  <si>
    <t>NameOfSignificantBeneficialOwners</t>
  </si>
  <si>
    <t>PANOfSignificantBeneficialOwners</t>
  </si>
  <si>
    <t>PassportNoOfSignificantBeneficialOwners</t>
  </si>
  <si>
    <t>NationalityOfSignificantBeneficialOwners</t>
  </si>
  <si>
    <t>DescriptionOfOtherNationalityOfSignificantBeneficialOwners</t>
  </si>
  <si>
    <t>NameOfRegisteredOwner</t>
  </si>
  <si>
    <t>PANOfRegisteredOwner</t>
  </si>
  <si>
    <t>PassportNoOfRegisteredOwner</t>
  </si>
  <si>
    <t>NationalityOfRegisteredOwner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</si>
  <si>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</si>
  <si>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</si>
  <si>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</si>
  <si>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</si>
  <si>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</si>
  <si>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</si>
  <si>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</si>
  <si>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1) This field is mandatory.
2) Please Enter date in "DD-MM-YYYY" format.</t>
  </si>
  <si>
    <t>WhetherTheListedEntityIsPublicSectorUndertaking</t>
  </si>
  <si>
    <t>PercentageOfBoardApprovedLimits</t>
  </si>
  <si>
    <t>Board approved limits (%)</t>
  </si>
  <si>
    <t>1) This is a mandatory field.
2) Please enter numeric value up to 2 decimal.
3) Value should be less then or equal to 100.</t>
  </si>
  <si>
    <t>PercentageOfLimitsUtilized</t>
  </si>
  <si>
    <t>Limits utilized (%)</t>
  </si>
  <si>
    <t>PercentageOfLimitSetByGoverement</t>
  </si>
  <si>
    <t>Limit set by government (%)</t>
  </si>
  <si>
    <t>NRI</t>
  </si>
  <si>
    <t>Number of equity shares held in dematerialized form 
(XIV)</t>
  </si>
  <si>
    <t>Market Maker</t>
  </si>
  <si>
    <t>Clearing Members</t>
  </si>
  <si>
    <t>B1(a)</t>
  </si>
  <si>
    <t>NSDL or CDSL transit</t>
  </si>
  <si>
    <t>Disclosure of shareholder holding equal to or more than 1% of total number of shares</t>
  </si>
  <si>
    <t>B1(b)</t>
  </si>
  <si>
    <t>Private equity fund</t>
  </si>
  <si>
    <t>B1(c)</t>
  </si>
  <si>
    <t>B2(b)</t>
  </si>
  <si>
    <t>B2(d)</t>
  </si>
  <si>
    <t>B1(d)</t>
  </si>
  <si>
    <t>B1(e)</t>
  </si>
  <si>
    <t>B4(l)</t>
  </si>
  <si>
    <t>B4(k)</t>
  </si>
  <si>
    <t>B4(j)</t>
  </si>
  <si>
    <t>B4(i)</t>
  </si>
  <si>
    <t>B4(f)</t>
  </si>
  <si>
    <t>B4(e)</t>
  </si>
  <si>
    <t>B4(d)</t>
  </si>
  <si>
    <t>B4(c)</t>
  </si>
  <si>
    <t>B4(b)</t>
  </si>
  <si>
    <t>B4(a)</t>
  </si>
  <si>
    <t>B3(c)</t>
  </si>
  <si>
    <t>B3(b)</t>
  </si>
  <si>
    <t>B3(a)</t>
  </si>
  <si>
    <t>Central  Government / President of India</t>
  </si>
  <si>
    <t>State industrial development Corporation</t>
  </si>
  <si>
    <t>Provident Fund</t>
  </si>
  <si>
    <t>Pension Fund</t>
  </si>
  <si>
    <t>National Investment Fund</t>
  </si>
  <si>
    <t>Insurance Companies</t>
  </si>
  <si>
    <t>Category / More than 1 percentage</t>
  </si>
  <si>
    <t>B2(g)</t>
  </si>
  <si>
    <t>B1(k)</t>
  </si>
  <si>
    <t>B2(e)</t>
  </si>
  <si>
    <t>B2(c)</t>
  </si>
  <si>
    <t>B2(a)</t>
  </si>
  <si>
    <t>B1(j)</t>
  </si>
  <si>
    <t>B1(h)</t>
  </si>
  <si>
    <t>B1(g)</t>
  </si>
  <si>
    <t>B1(f)</t>
  </si>
  <si>
    <t>B4(g)</t>
  </si>
  <si>
    <t xml:space="preserve">Individuals -  i.Individual shareholders holding nominal share capital up to Rs. 2 lakhs. </t>
  </si>
  <si>
    <t>B4(h)</t>
  </si>
  <si>
    <t>Individuals - ii. Individual shareholders holding nominal share capital in excess of Rs. 2 lakhs.</t>
  </si>
  <si>
    <t>Hiral Atul Gathani</t>
  </si>
  <si>
    <t>AJVPG9863D</t>
  </si>
  <si>
    <t>B3(i)</t>
  </si>
  <si>
    <t>Number of warrant and convertible securities</t>
  </si>
  <si>
    <t>Total shareholding as a percentage assuming full conversion of convertible securities</t>
  </si>
  <si>
    <t>Searial No.</t>
  </si>
  <si>
    <t>No. Of Shares Underlying Outstanding convertible securities
(X)</t>
  </si>
  <si>
    <t>No. of Shares Underlying Outstanding Warrants (Xi)</t>
  </si>
  <si>
    <t>No. Of Shares Underlying Outstanding convertible securities and No. Of Warrants
(Xi) (a)</t>
  </si>
  <si>
    <t>Shareholding , as a % assuming full conversion of convertible securities (as a percentage of diluted share capital)
(XI)= (VII)+(X)
As a % of (A+B+C2)</t>
  </si>
  <si>
    <t>Number of Locked in shares
(XII)</t>
  </si>
  <si>
    <t>Employee Trusts</t>
  </si>
  <si>
    <t>Disclosure of shareholder holding more than 1% of total number of shares</t>
  </si>
  <si>
    <t>B2(f)</t>
  </si>
  <si>
    <t>Independent Director or his relatives</t>
  </si>
  <si>
    <t>Nominee Director or his relatives</t>
  </si>
  <si>
    <t>Employees</t>
  </si>
  <si>
    <t>Enemy Property</t>
  </si>
  <si>
    <t>FCCB</t>
  </si>
  <si>
    <t>Firm</t>
  </si>
  <si>
    <t>Foreign Portfolio Investor (Category - III)</t>
  </si>
  <si>
    <t>LLP</t>
  </si>
  <si>
    <t>NSDL or CDSL Transit</t>
  </si>
  <si>
    <t>Others</t>
  </si>
  <si>
    <t>Unclaimed or Suspense or Escrow Account</t>
  </si>
  <si>
    <t>B4(m)</t>
  </si>
  <si>
    <t>Table VI - Statement showing foreign ownership limits</t>
  </si>
  <si>
    <t>Approved limits (%)</t>
  </si>
  <si>
    <t>As on shareholding date</t>
  </si>
  <si>
    <t>As on the end of previous 1st quarter</t>
  </si>
  <si>
    <t>As on the end of previous 2nd quarter</t>
  </si>
  <si>
    <t>As on the end of previous 3rd quarter</t>
  </si>
  <si>
    <t>As on the end of previous 4th quarter</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</si>
  <si>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</si>
  <si>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GDR</t>
  </si>
  <si>
    <t>GDS</t>
  </si>
  <si>
    <t>ADR</t>
  </si>
  <si>
    <t>ADS</t>
  </si>
  <si>
    <t>SDR</t>
  </si>
  <si>
    <t>Bank Name</t>
  </si>
  <si>
    <t>C1</t>
  </si>
  <si>
    <t>C2</t>
  </si>
  <si>
    <t xml:space="preserve">Details of Shares which remain unclaimed for Promoter &amp; Promoter Group                    </t>
  </si>
  <si>
    <t>Cick here to go 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</si>
</sst>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_ * #,##0_ ;_ * \-#,##0_ ;_ * &quot;-&quot;??_ ;_ @_ "/>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
      <left style="thin">
        <color indexed="64"/>
      </left>
      <right/>
      <top/>
      <bottom style="thin">
        <color theme="4" tint="0.59996337778862885"/>
      </bottom>
      <diagonal/>
    </border>
    <border>
      <left style="thin">
        <color indexed="64"/>
      </left>
      <right/>
      <top style="thin">
        <color theme="4" tint="0.59996337778862885"/>
      </top>
      <bottom style="thin">
        <color theme="4" tint="0.39997558519241921"/>
      </bottom>
      <diagonal/>
    </border>
    <border>
      <left style="thin">
        <color indexed="64"/>
      </left>
      <right/>
      <top style="thin">
        <color indexed="64"/>
      </top>
      <bottom style="thin">
        <color theme="4" tint="0.59996337778862885"/>
      </bottom>
      <diagonal/>
    </border>
    <border>
      <left style="thin">
        <color indexed="64"/>
      </left>
      <right/>
      <top style="thin">
        <color theme="4" tint="0.59996337778862885"/>
      </top>
      <bottom style="thin">
        <color theme="4" tint="0.59996337778862885"/>
      </bottom>
      <diagonal/>
    </border>
    <border>
      <left style="thin">
        <color indexed="64"/>
      </left>
      <right/>
      <top/>
      <bottom style="thin">
        <color theme="4" tint="0.3999450666829432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630">
    <xf numFmtId="0" fontId="0" fillId="0" borderId="0" xfId="0"/>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11" borderId="19" xfId="0" applyFill="1" applyBorder="1" applyAlignment="1" applyProtection="1">
      <alignment horizontal="right" vertical="center"/>
      <protection hidden="1"/>
    </xf>
    <xf numFmtId="49" fontId="0" fillId="0" borderId="20" xfId="0" applyNumberFormat="1" applyBorder="1" applyAlignment="1">
      <alignment horizontal="center" vertical="center"/>
    </xf>
    <xf numFmtId="49" fontId="1" fillId="0" borderId="21" xfId="0" applyNumberFormat="1" applyFont="1" applyBorder="1" applyAlignment="1">
      <alignment horizontal="center" vertical="center"/>
    </xf>
    <xf numFmtId="0" fontId="0" fillId="11" borderId="21" xfId="0" applyFill="1" applyBorder="1" applyAlignment="1" applyProtection="1">
      <alignment horizontal="right" vertical="center"/>
      <protection hidden="1"/>
    </xf>
    <xf numFmtId="0" fontId="0" fillId="0" borderId="20" xfId="0" applyBorder="1" applyAlignment="1">
      <alignment horizontal="center" vertical="center"/>
    </xf>
    <xf numFmtId="2" fontId="0" fillId="0" borderId="0" xfId="2" applyNumberFormat="1" applyFont="1"/>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164" fontId="0" fillId="11" borderId="19" xfId="0" applyNumberFormat="1" applyFill="1" applyBorder="1" applyProtection="1">
      <protection hidden="1"/>
    </xf>
    <xf numFmtId="165" fontId="0" fillId="11" borderId="19" xfId="0" applyNumberFormat="1" applyFill="1" applyBorder="1" applyProtection="1">
      <protection hidden="1"/>
    </xf>
    <xf numFmtId="164" fontId="0" fillId="11" borderId="20" xfId="0" applyNumberFormat="1" applyFill="1" applyBorder="1" applyProtection="1">
      <protection hidden="1"/>
    </xf>
    <xf numFmtId="165" fontId="0" fillId="11" borderId="20"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1" xfId="0" applyNumberFormat="1" applyFill="1" applyBorder="1" applyProtection="1">
      <protection hidden="1"/>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12" xfId="0" applyNumberFormat="1" applyFont="1" applyFill="1" applyBorder="1" applyAlignment="1">
      <alignment vertical="center"/>
    </xf>
    <xf numFmtId="43" fontId="0" fillId="0" borderId="4" xfId="2" applyFont="1" applyBorder="1" applyProtection="1">
      <protection locked="0"/>
    </xf>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6" borderId="26" xfId="0" applyFont="1" applyFill="1" applyBorder="1" applyAlignment="1">
      <alignment wrapText="1"/>
    </xf>
    <xf numFmtId="0" fontId="2" fillId="2" borderId="11" xfId="1" applyFill="1" applyBorder="1" applyAlignment="1">
      <alignment horizontal="right"/>
    </xf>
    <xf numFmtId="165" fontId="0" fillId="11" borderId="19" xfId="2" applyNumberFormat="1" applyFont="1" applyFill="1" applyBorder="1" applyProtection="1">
      <protection hidden="1"/>
    </xf>
    <xf numFmtId="165" fontId="0" fillId="11" borderId="21" xfId="2" applyNumberFormat="1" applyFont="1" applyFill="1" applyBorder="1" applyProtection="1">
      <protection hidden="1"/>
    </xf>
    <xf numFmtId="165" fontId="0" fillId="9" borderId="4" xfId="2" applyNumberFormat="1" applyFont="1" applyFill="1" applyBorder="1" applyProtection="1">
      <protection hidden="1"/>
    </xf>
    <xf numFmtId="165" fontId="0" fillId="11" borderId="19"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19"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19"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 fontId="0" fillId="11" borderId="19"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5" xfId="0" applyFill="1" applyBorder="1" applyAlignment="1" applyProtection="1">
      <alignment horizontal="center" vertical="center"/>
      <protection locked="0"/>
    </xf>
    <xf numFmtId="1" fontId="0" fillId="11" borderId="19"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0" xfId="2" applyNumberFormat="1" applyFont="1" applyFill="1" applyBorder="1" applyProtection="1">
      <protection hidden="1"/>
    </xf>
    <xf numFmtId="1" fontId="0" fillId="11" borderId="20" xfId="0" applyNumberFormat="1" applyFill="1" applyBorder="1" applyAlignment="1" applyProtection="1">
      <alignment horizontal="right" vertical="center"/>
      <protection hidden="1"/>
    </xf>
    <xf numFmtId="165" fontId="0" fillId="11" borderId="20" xfId="2" applyNumberFormat="1" applyFont="1" applyFill="1" applyBorder="1" applyAlignment="1" applyProtection="1">
      <alignment horizontal="right" vertical="center"/>
      <protection hidden="1"/>
    </xf>
    <xf numFmtId="1" fontId="0" fillId="11" borderId="19"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3" xfId="1" applyBorder="1" applyAlignment="1">
      <alignment vertical="center"/>
    </xf>
    <xf numFmtId="0" fontId="2" fillId="0" borderId="32" xfId="1" applyBorder="1" applyAlignment="1">
      <alignment horizontal="left" vertical="center" indent="1"/>
    </xf>
    <xf numFmtId="0" fontId="2" fillId="0" borderId="33" xfId="1" applyBorder="1" applyAlignment="1">
      <alignment horizontal="left" vertical="center" indent="1"/>
    </xf>
    <xf numFmtId="0" fontId="2" fillId="0" borderId="0" xfId="1" applyAlignment="1">
      <alignment horizontal="left" vertical="center" indent="1"/>
    </xf>
    <xf numFmtId="0" fontId="2" fillId="0" borderId="34" xfId="1" applyBorder="1" applyAlignment="1">
      <alignment horizontal="left" vertical="center" indent="1"/>
    </xf>
    <xf numFmtId="0" fontId="2" fillId="0" borderId="34" xfId="1" applyBorder="1" applyAlignment="1">
      <alignment horizontal="left" vertical="center" wrapText="1" indent="1"/>
    </xf>
    <xf numFmtId="0" fontId="2" fillId="0" borderId="35" xfId="1" applyBorder="1" applyAlignment="1">
      <alignment horizontal="left" vertical="center" indent="1"/>
    </xf>
    <xf numFmtId="0" fontId="0" fillId="0" borderId="36" xfId="0" applyBorder="1"/>
    <xf numFmtId="0" fontId="2" fillId="0" borderId="36" xfId="1" applyBorder="1" applyAlignment="1">
      <alignment horizontal="left" vertical="center" indent="1"/>
    </xf>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1" xfId="0" applyNumberFormat="1" applyFill="1" applyBorder="1" applyAlignment="1" applyProtection="1">
      <alignment horizontal="right"/>
      <protection hidden="1"/>
    </xf>
    <xf numFmtId="0" fontId="1" fillId="4" borderId="30"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23" fillId="0" borderId="0" xfId="0" applyFont="1" applyAlignment="1">
      <alignment horizontal="right"/>
    </xf>
    <xf numFmtId="0" fontId="23" fillId="0" borderId="0" xfId="0" applyFont="1"/>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19"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0" fontId="27" fillId="7" borderId="4" xfId="0" applyFont="1" applyFill="1" applyBorder="1" applyAlignment="1">
      <alignment horizontal="center" vertical="center" wrapText="1"/>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4" xfId="0" applyBorder="1" applyAlignment="1" applyProtection="1">
      <alignment horizontal="center"/>
      <protection locked="0"/>
    </xf>
    <xf numFmtId="1" fontId="0" fillId="11" borderId="19" xfId="0" applyNumberFormat="1" applyFill="1" applyBorder="1" applyProtection="1">
      <protection hidden="1"/>
    </xf>
    <xf numFmtId="1" fontId="0" fillId="11" borderId="20" xfId="0" applyNumberFormat="1" applyFill="1" applyBorder="1" applyProtection="1">
      <protection hidden="1"/>
    </xf>
    <xf numFmtId="1" fontId="0" fillId="9" borderId="4" xfId="0" applyNumberFormat="1" applyFill="1" applyBorder="1" applyProtection="1">
      <protection hidden="1"/>
    </xf>
    <xf numFmtId="1" fontId="0" fillId="0" borderId="36" xfId="0" applyNumberFormat="1" applyBorder="1"/>
    <xf numFmtId="1" fontId="1" fillId="4" borderId="30"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29" xfId="0" applyNumberFormat="1" applyFont="1" applyFill="1" applyBorder="1" applyAlignment="1">
      <alignment vertical="center"/>
    </xf>
    <xf numFmtId="1" fontId="1" fillId="3" borderId="13" xfId="0" applyNumberFormat="1" applyFont="1" applyFill="1" applyBorder="1" applyAlignment="1">
      <alignment vertical="center"/>
    </xf>
    <xf numFmtId="1" fontId="0" fillId="0" borderId="37" xfId="0" applyNumberFormat="1" applyBorder="1"/>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39" xfId="0" applyFont="1" applyBorder="1" applyProtection="1">
      <protection locked="0"/>
    </xf>
    <xf numFmtId="0" fontId="37" fillId="0" borderId="4" xfId="0" applyFont="1" applyBorder="1" applyProtection="1">
      <protection locked="0"/>
    </xf>
    <xf numFmtId="49" fontId="0" fillId="0" borderId="4" xfId="0" applyNumberFormat="1" applyBorder="1" applyProtection="1">
      <protection locked="0"/>
    </xf>
    <xf numFmtId="0" fontId="0" fillId="0" borderId="7" xfId="0" applyBorder="1" applyAlignment="1">
      <alignment horizontal="left"/>
    </xf>
    <xf numFmtId="0" fontId="2" fillId="0" borderId="41" xfId="1" applyBorder="1" applyAlignment="1">
      <alignment horizontal="left" vertical="center" wrapText="1" indent="1"/>
    </xf>
    <xf numFmtId="0" fontId="0" fillId="6" borderId="19" xfId="0" applyFill="1" applyBorder="1" applyAlignment="1">
      <alignment horizontal="center"/>
    </xf>
    <xf numFmtId="0" fontId="0" fillId="6" borderId="19" xfId="0" applyFill="1" applyBorder="1" applyAlignment="1">
      <alignment horizontal="center"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0" borderId="46" xfId="0" applyBorder="1" applyAlignment="1">
      <alignment horizontal="center" vertical="center"/>
    </xf>
    <xf numFmtId="0" fontId="2" fillId="0" borderId="47" xfId="1" applyFill="1" applyBorder="1" applyAlignment="1">
      <alignment horizontal="left" vertical="center" indent="1"/>
    </xf>
    <xf numFmtId="0" fontId="2" fillId="0" borderId="0" xfId="1" applyAlignment="1" applyProtection="1">
      <alignment horizontal="left" vertical="center" indent="1"/>
    </xf>
    <xf numFmtId="0" fontId="2" fillId="0" borderId="22" xfId="1" applyBorder="1" applyAlignment="1" applyProtection="1">
      <alignment horizontal="left" vertical="center" indent="1"/>
    </xf>
    <xf numFmtId="0" fontId="2" fillId="0" borderId="4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44" xfId="1" applyFill="1" applyBorder="1" applyAlignment="1" applyProtection="1">
      <alignment horizontal="left" vertical="center" indent="1"/>
    </xf>
    <xf numFmtId="0" fontId="2" fillId="0" borderId="45" xfId="1" applyBorder="1" applyAlignment="1" applyProtection="1">
      <alignment horizontal="left" vertical="center" wrapText="1" indent="1"/>
    </xf>
    <xf numFmtId="1" fontId="0" fillId="11" borderId="48" xfId="0" applyNumberFormat="1" applyFill="1" applyBorder="1" applyAlignment="1" applyProtection="1">
      <alignment horizontal="right" vertical="center"/>
      <protection hidden="1"/>
    </xf>
    <xf numFmtId="0" fontId="2" fillId="0" borderId="47" xfId="1" applyBorder="1" applyAlignment="1">
      <alignment horizontal="left" vertical="center" wrapText="1" indent="1"/>
    </xf>
    <xf numFmtId="1" fontId="0" fillId="8" borderId="23"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0" fillId="0" borderId="49" xfId="0" applyNumberFormat="1" applyBorder="1"/>
    <xf numFmtId="0" fontId="2" fillId="0" borderId="50" xfId="1" applyBorder="1" applyAlignment="1">
      <alignment horizontal="left" vertical="center" wrapText="1" indent="1"/>
    </xf>
    <xf numFmtId="1" fontId="0" fillId="11" borderId="48" xfId="0" applyNumberFormat="1" applyFill="1" applyBorder="1" applyAlignment="1" applyProtection="1">
      <alignment horizontal="right"/>
      <protection hidden="1"/>
    </xf>
    <xf numFmtId="0" fontId="0" fillId="11" borderId="4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lignment horizontal="center" vertical="center"/>
    </xf>
    <xf numFmtId="49" fontId="0" fillId="8" borderId="51" xfId="0" applyNumberForma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165" fontId="0" fillId="11" borderId="4" xfId="2" applyNumberFormat="1" applyFont="1" applyFill="1" applyBorder="1" applyProtection="1">
      <protection hidden="1"/>
    </xf>
    <xf numFmtId="0" fontId="3" fillId="7" borderId="28" xfId="0" applyFont="1" applyFill="1" applyBorder="1" applyAlignment="1">
      <alignment vertical="center" wrapText="1"/>
    </xf>
    <xf numFmtId="0" fontId="3" fillId="7" borderId="3" xfId="0" applyFont="1" applyFill="1" applyBorder="1" applyAlignment="1">
      <alignment vertical="center" wrapText="1"/>
    </xf>
    <xf numFmtId="165" fontId="0" fillId="11" borderId="19" xfId="2" applyNumberFormat="1" applyFont="1" applyFill="1" applyBorder="1" applyAlignment="1" applyProtection="1">
      <protection hidden="1"/>
    </xf>
    <xf numFmtId="165" fontId="0" fillId="11" borderId="48" xfId="2" applyNumberFormat="1" applyFont="1" applyFill="1" applyBorder="1" applyAlignment="1" applyProtection="1">
      <protection hidden="1"/>
    </xf>
    <xf numFmtId="165" fontId="0" fillId="9" borderId="4" xfId="2" applyNumberFormat="1" applyFont="1" applyFill="1" applyBorder="1" applyAlignment="1" applyProtection="1">
      <protection hidden="1"/>
    </xf>
    <xf numFmtId="165" fontId="0" fillId="11" borderId="48" xfId="0" applyNumberFormat="1" applyFill="1" applyBorder="1" applyProtection="1">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164" fontId="0" fillId="11" borderId="4" xfId="0" applyNumberFormat="1" applyFill="1" applyBorder="1" applyAlignment="1">
      <alignment horizontal="right"/>
    </xf>
    <xf numFmtId="0" fontId="27" fillId="7" borderId="11" xfId="0" applyFont="1" applyFill="1" applyBorder="1" applyAlignment="1">
      <alignment horizontal="center" vertical="center" wrapText="1"/>
    </xf>
    <xf numFmtId="0" fontId="27" fillId="7" borderId="11" xfId="0" applyFont="1" applyFill="1" applyBorder="1" applyAlignment="1">
      <alignment horizontal="center" vertical="center"/>
    </xf>
    <xf numFmtId="1" fontId="0" fillId="8" borderId="20" xfId="0" applyNumberFormat="1" applyFill="1" applyBorder="1" applyAlignment="1" applyProtection="1">
      <alignment horizontal="right"/>
      <protection locked="0"/>
    </xf>
    <xf numFmtId="1" fontId="1" fillId="0" borderId="0" xfId="0" applyNumberFormat="1" applyFont="1"/>
    <xf numFmtId="1" fontId="0" fillId="11" borderId="22" xfId="0" applyNumberFormat="1" applyFill="1" applyBorder="1" applyProtection="1">
      <protection hidden="1"/>
    </xf>
    <xf numFmtId="1" fontId="0" fillId="11" borderId="24" xfId="0" applyNumberFormat="1" applyFill="1" applyBorder="1" applyProtection="1">
      <protection hidden="1"/>
    </xf>
    <xf numFmtId="1" fontId="0" fillId="11" borderId="23" xfId="0" applyNumberFormat="1" applyFill="1" applyBorder="1" applyProtection="1">
      <protection hidden="1"/>
    </xf>
    <xf numFmtId="1" fontId="0" fillId="11" borderId="25" xfId="0" applyNumberFormat="1" applyFill="1" applyBorder="1" applyProtection="1">
      <protection hidden="1"/>
    </xf>
    <xf numFmtId="1" fontId="0" fillId="5" borderId="13" xfId="0" applyNumberFormat="1" applyFill="1" applyBorder="1" applyProtection="1">
      <protection hidden="1"/>
    </xf>
    <xf numFmtId="165" fontId="0" fillId="11" borderId="1" xfId="0" applyNumberFormat="1" applyFill="1" applyBorder="1" applyAlignment="1" applyProtection="1">
      <alignment horizontal="right" vertical="center"/>
      <protection hidden="1"/>
    </xf>
    <xf numFmtId="0" fontId="0" fillId="6" borderId="21" xfId="0" applyFill="1" applyBorder="1" applyAlignment="1">
      <alignment horizontal="center" vertical="center"/>
    </xf>
    <xf numFmtId="1" fontId="0" fillId="8" borderId="21" xfId="0" applyNumberFormat="1" applyFill="1" applyBorder="1" applyAlignment="1" applyProtection="1">
      <alignment horizontal="right"/>
      <protection locked="0"/>
    </xf>
    <xf numFmtId="1" fontId="0" fillId="11" borderId="21" xfId="0" applyNumberFormat="1" applyFill="1" applyBorder="1" applyAlignment="1" applyProtection="1">
      <alignment horizontal="right"/>
      <protection hidden="1"/>
    </xf>
    <xf numFmtId="165" fontId="0" fillId="11" borderId="21" xfId="2" applyNumberFormat="1" applyFont="1" applyFill="1" applyBorder="1" applyAlignment="1" applyProtection="1">
      <protection hidden="1"/>
    </xf>
    <xf numFmtId="165" fontId="0" fillId="11" borderId="21" xfId="2" applyNumberFormat="1" applyFont="1" applyFill="1" applyBorder="1" applyAlignment="1" applyProtection="1">
      <alignment horizontal="right"/>
      <protection hidden="1"/>
    </xf>
    <xf numFmtId="49" fontId="1" fillId="0" borderId="4" xfId="0" applyNumberFormat="1" applyFont="1" applyBorder="1" applyAlignment="1">
      <alignment horizontal="center" vertical="center"/>
    </xf>
    <xf numFmtId="1" fontId="0" fillId="8" borderId="27" xfId="0" applyNumberFormat="1" applyFill="1" applyBorder="1" applyAlignment="1" applyProtection="1">
      <alignment horizontal="right"/>
      <protection locked="0"/>
    </xf>
    <xf numFmtId="0" fontId="2" fillId="0" borderId="26" xfId="1" applyBorder="1" applyAlignment="1" applyProtection="1">
      <alignment horizontal="left" vertical="center" indent="1"/>
    </xf>
    <xf numFmtId="0" fontId="0" fillId="0" borderId="21" xfId="0" applyBorder="1" applyAlignment="1">
      <alignment horizontal="center" vertical="center"/>
    </xf>
    <xf numFmtId="0" fontId="2" fillId="0" borderId="41" xfId="1" applyBorder="1" applyAlignment="1">
      <alignment horizontal="left" vertical="center" indent="1"/>
    </xf>
    <xf numFmtId="164" fontId="0" fillId="11" borderId="21" xfId="0" applyNumberFormat="1" applyFill="1" applyBorder="1" applyAlignment="1" applyProtection="1">
      <alignment horizontal="right" vertical="center"/>
      <protection hidden="1"/>
    </xf>
    <xf numFmtId="49" fontId="0" fillId="0" borderId="21" xfId="0" applyNumberFormat="1" applyBorder="1" applyAlignment="1">
      <alignment horizontal="center" vertical="center"/>
    </xf>
    <xf numFmtId="0" fontId="2" fillId="0" borderId="58" xfId="1" applyBorder="1" applyAlignment="1">
      <alignment horizontal="left" vertical="center" indent="1"/>
    </xf>
    <xf numFmtId="0" fontId="2" fillId="0" borderId="27" xfId="1" applyBorder="1" applyAlignment="1">
      <alignment vertical="center"/>
    </xf>
    <xf numFmtId="1" fontId="0" fillId="11" borderId="21" xfId="0" applyNumberFormat="1" applyFill="1" applyBorder="1" applyProtection="1">
      <protection hidden="1"/>
    </xf>
    <xf numFmtId="164" fontId="0" fillId="11" borderId="21" xfId="0" applyNumberFormat="1" applyFill="1" applyBorder="1" applyProtection="1">
      <protection hidden="1"/>
    </xf>
    <xf numFmtId="2" fontId="0" fillId="11" borderId="21" xfId="2" applyNumberFormat="1" applyFont="1" applyFill="1" applyBorder="1" applyProtection="1">
      <protection hidden="1"/>
    </xf>
    <xf numFmtId="1" fontId="0" fillId="11" borderId="26" xfId="0" applyNumberFormat="1" applyFill="1" applyBorder="1" applyProtection="1">
      <protection hidden="1"/>
    </xf>
    <xf numFmtId="1" fontId="0" fillId="11" borderId="27" xfId="0" applyNumberFormat="1" applyFill="1" applyBorder="1" applyProtection="1">
      <protection hidden="1"/>
    </xf>
    <xf numFmtId="1" fontId="0" fillId="11" borderId="21" xfId="2" applyNumberFormat="1" applyFont="1" applyFill="1" applyBorder="1" applyProtection="1">
      <protection hidden="1"/>
    </xf>
    <xf numFmtId="0" fontId="1" fillId="3" borderId="13" xfId="0" applyFont="1" applyFill="1" applyBorder="1" applyAlignment="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1" fillId="0" borderId="20" xfId="0" applyNumberFormat="1" applyFont="1" applyBorder="1" applyAlignment="1">
      <alignment horizontal="center" vertical="center"/>
    </xf>
    <xf numFmtId="165" fontId="0" fillId="12" borderId="4" xfId="2" applyNumberFormat="1" applyFont="1" applyFill="1" applyBorder="1" applyAlignment="1" applyProtection="1">
      <alignment horizontal="right"/>
      <protection hidden="1"/>
    </xf>
    <xf numFmtId="43" fontId="0" fillId="12" borderId="4" xfId="2" applyFont="1" applyFill="1" applyBorder="1" applyAlignment="1" applyProtection="1">
      <alignment horizontal="right"/>
      <protection hidden="1"/>
    </xf>
    <xf numFmtId="0" fontId="1" fillId="6" borderId="24" xfId="0" applyFont="1" applyFill="1" applyBorder="1" applyAlignment="1">
      <alignment wrapText="1"/>
    </xf>
    <xf numFmtId="1" fontId="0" fillId="0" borderId="7" xfId="0" applyNumberFormat="1" applyBorder="1"/>
    <xf numFmtId="1" fontId="0" fillId="8" borderId="60" xfId="0" applyNumberFormat="1" applyFill="1" applyBorder="1" applyAlignment="1" applyProtection="1">
      <alignment horizontal="right"/>
      <protection locked="0"/>
    </xf>
    <xf numFmtId="165" fontId="0" fillId="12" borderId="8" xfId="2" applyNumberFormat="1" applyFont="1" applyFill="1" applyBorder="1" applyAlignment="1" applyProtection="1">
      <alignment horizontal="right"/>
      <protection hidden="1"/>
    </xf>
    <xf numFmtId="1" fontId="26" fillId="7" borderId="12" xfId="0" applyNumberFormat="1" applyFont="1" applyFill="1" applyBorder="1" applyAlignment="1">
      <alignment vertical="center"/>
    </xf>
    <xf numFmtId="1" fontId="3" fillId="7" borderId="12" xfId="0" applyNumberFormat="1" applyFont="1" applyFill="1" applyBorder="1" applyAlignment="1">
      <alignment vertical="center" wrapText="1"/>
    </xf>
    <xf numFmtId="1" fontId="3" fillId="7" borderId="12" xfId="0" applyNumberFormat="1" applyFont="1" applyFill="1" applyBorder="1" applyAlignment="1">
      <alignment horizontal="center" vertical="center"/>
    </xf>
    <xf numFmtId="1" fontId="3" fillId="7" borderId="13" xfId="0" applyNumberFormat="1" applyFont="1" applyFill="1" applyBorder="1" applyAlignment="1">
      <alignment horizontal="center" vertical="center"/>
    </xf>
    <xf numFmtId="165" fontId="0" fillId="11" borderId="11" xfId="0" applyNumberFormat="1" applyFill="1" applyBorder="1" applyAlignment="1" applyProtection="1">
      <alignment horizontal="right" vertical="center"/>
      <protection hidden="1"/>
    </xf>
    <xf numFmtId="0" fontId="1" fillId="3" borderId="28" xfId="0" applyFont="1" applyFill="1" applyBorder="1" applyAlignment="1">
      <alignment vertical="center"/>
    </xf>
    <xf numFmtId="0" fontId="1" fillId="3" borderId="17" xfId="0" applyFont="1" applyFill="1" applyBorder="1" applyAlignment="1">
      <alignment vertical="center"/>
    </xf>
    <xf numFmtId="1" fontId="0" fillId="5" borderId="1" xfId="0" applyNumberFormat="1" applyFill="1" applyBorder="1" applyProtection="1">
      <protection hidden="1"/>
    </xf>
    <xf numFmtId="0" fontId="0" fillId="5" borderId="1" xfId="0" applyFill="1" applyBorder="1" applyProtection="1">
      <protection hidden="1"/>
    </xf>
    <xf numFmtId="165" fontId="0" fillId="9" borderId="1" xfId="2" applyNumberFormat="1" applyFont="1" applyFill="1" applyBorder="1" applyProtection="1">
      <protection hidden="1"/>
    </xf>
    <xf numFmtId="2" fontId="0" fillId="5" borderId="1" xfId="0" applyNumberFormat="1" applyFill="1" applyBorder="1" applyProtection="1">
      <protection hidden="1"/>
    </xf>
    <xf numFmtId="165" fontId="0" fillId="5" borderId="1" xfId="2" applyNumberFormat="1" applyFont="1" applyFill="1" applyBorder="1" applyProtection="1">
      <protection hidden="1"/>
    </xf>
    <xf numFmtId="1" fontId="0" fillId="5" borderId="2" xfId="0" applyNumberFormat="1" applyFill="1" applyBorder="1" applyProtection="1">
      <protection hidden="1"/>
    </xf>
    <xf numFmtId="1" fontId="0" fillId="5" borderId="3" xfId="0" applyNumberFormat="1" applyFill="1" applyBorder="1" applyProtection="1">
      <protection hidden="1"/>
    </xf>
    <xf numFmtId="165" fontId="0" fillId="9" borderId="1" xfId="0" applyNumberFormat="1" applyFill="1" applyBorder="1" applyProtection="1">
      <protection hidden="1"/>
    </xf>
    <xf numFmtId="165" fontId="0" fillId="11" borderId="1" xfId="0" applyNumberFormat="1" applyFill="1" applyBorder="1" applyAlignment="1" applyProtection="1">
      <alignment horizontal="right"/>
      <protection hidden="1"/>
    </xf>
    <xf numFmtId="165" fontId="0" fillId="11" borderId="1" xfId="0" applyNumberFormat="1" applyFill="1" applyBorder="1" applyProtection="1">
      <protection hidden="1"/>
    </xf>
    <xf numFmtId="49" fontId="1" fillId="0" borderId="11" xfId="0" applyNumberFormat="1" applyFont="1" applyBorder="1" applyAlignment="1">
      <alignment horizontal="center" vertical="center"/>
    </xf>
    <xf numFmtId="1" fontId="0" fillId="11" borderId="26" xfId="0" applyNumberFormat="1" applyFill="1" applyBorder="1" applyAlignment="1" applyProtection="1">
      <alignment horizontal="right" vertical="center"/>
      <protection hidden="1"/>
    </xf>
    <xf numFmtId="1" fontId="0" fillId="11" borderId="22" xfId="0" applyNumberFormat="1" applyFill="1" applyBorder="1" applyAlignment="1" applyProtection="1">
      <alignment horizontal="right" vertical="center"/>
      <protection hidden="1"/>
    </xf>
    <xf numFmtId="1" fontId="0" fillId="11" borderId="24" xfId="0" applyNumberFormat="1" applyFill="1" applyBorder="1" applyAlignment="1" applyProtection="1">
      <alignment horizontal="right" vertical="center"/>
      <protection hidden="1"/>
    </xf>
    <xf numFmtId="1" fontId="0" fillId="11" borderId="11" xfId="0" applyNumberFormat="1" applyFill="1" applyBorder="1" applyProtection="1">
      <protection hidden="1"/>
    </xf>
    <xf numFmtId="1" fontId="0" fillId="8" borderId="26" xfId="0" applyNumberFormat="1" applyFill="1" applyBorder="1" applyAlignment="1" applyProtection="1">
      <alignment horizontal="right"/>
      <protection locked="0"/>
    </xf>
    <xf numFmtId="0" fontId="3" fillId="7" borderId="2" xfId="0" applyFont="1" applyFill="1" applyBorder="1" applyAlignment="1">
      <alignment vertical="center"/>
    </xf>
    <xf numFmtId="0" fontId="38" fillId="4" borderId="4" xfId="0" applyFont="1" applyFill="1" applyBorder="1" applyAlignment="1">
      <alignment horizontal="center" vertical="center" wrapText="1"/>
    </xf>
    <xf numFmtId="1" fontId="0" fillId="11" borderId="20" xfId="0" applyNumberFormat="1" applyFill="1" applyBorder="1" applyAlignment="1" applyProtection="1">
      <alignment horizontal="right"/>
      <protection hidden="1"/>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vertical="center"/>
      <protection hidden="1"/>
    </xf>
    <xf numFmtId="0" fontId="1" fillId="3" borderId="12" xfId="0" applyFont="1" applyFill="1" applyBorder="1" applyAlignment="1" applyProtection="1">
      <alignment vertical="center"/>
      <protection hidden="1"/>
    </xf>
    <xf numFmtId="0" fontId="1" fillId="3" borderId="12" xfId="0" applyFont="1" applyFill="1" applyBorder="1" applyAlignment="1" applyProtection="1">
      <alignment vertical="center" wrapText="1"/>
      <protection hidden="1"/>
    </xf>
    <xf numFmtId="1" fontId="0" fillId="8" borderId="5" xfId="0" applyNumberFormat="1" applyFill="1" applyBorder="1" applyAlignment="1" applyProtection="1">
      <alignment horizontal="right"/>
      <protection locked="0"/>
    </xf>
    <xf numFmtId="1" fontId="1" fillId="4" borderId="9" xfId="0" applyNumberFormat="1" applyFont="1" applyFill="1" applyBorder="1" applyAlignment="1">
      <alignment vertical="center"/>
    </xf>
    <xf numFmtId="0" fontId="1" fillId="4" borderId="17" xfId="0" applyFont="1" applyFill="1" applyBorder="1" applyAlignment="1">
      <alignment vertical="center"/>
    </xf>
    <xf numFmtId="1" fontId="1" fillId="4" borderId="17" xfId="0" applyNumberFormat="1" applyFont="1" applyFill="1" applyBorder="1" applyAlignment="1">
      <alignment vertical="center"/>
    </xf>
    <xf numFmtId="2" fontId="1" fillId="5" borderId="4" xfId="0" applyNumberFormat="1" applyFont="1" applyFill="1" applyBorder="1" applyAlignment="1" applyProtection="1">
      <alignment horizontal="right"/>
      <protection hidden="1"/>
    </xf>
    <xf numFmtId="1" fontId="1" fillId="5" borderId="4" xfId="0" applyNumberFormat="1" applyFont="1" applyFill="1" applyBorder="1" applyAlignment="1" applyProtection="1">
      <alignment horizontal="right"/>
      <protection hidden="1"/>
    </xf>
    <xf numFmtId="165" fontId="0" fillId="11" borderId="4" xfId="2" applyNumberFormat="1" applyFont="1" applyFill="1" applyBorder="1" applyAlignment="1" applyProtection="1">
      <alignment horizontal="right"/>
      <protection hidden="1"/>
    </xf>
    <xf numFmtId="2" fontId="0" fillId="5" borderId="4" xfId="0" applyNumberFormat="1" applyFill="1" applyBorder="1" applyAlignment="1" applyProtection="1">
      <alignment horizontal="right"/>
      <protection hidden="1"/>
    </xf>
    <xf numFmtId="1" fontId="0" fillId="5" borderId="5" xfId="0" applyNumberFormat="1" applyFill="1" applyBorder="1" applyAlignment="1" applyProtection="1">
      <alignment horizontal="right"/>
      <protection hidden="1"/>
    </xf>
    <xf numFmtId="1" fontId="0" fillId="8" borderId="24" xfId="0" applyNumberFormat="1" applyFill="1" applyBorder="1" applyAlignment="1" applyProtection="1">
      <alignment horizontal="right"/>
      <protection locked="0"/>
    </xf>
    <xf numFmtId="1" fontId="0" fillId="11" borderId="24" xfId="0" applyNumberFormat="1" applyFill="1" applyBorder="1" applyAlignment="1" applyProtection="1">
      <alignment horizontal="right"/>
      <protection hidden="1"/>
    </xf>
    <xf numFmtId="165" fontId="0" fillId="11" borderId="61" xfId="2" applyNumberFormat="1" applyFont="1" applyFill="1" applyBorder="1" applyAlignment="1" applyProtection="1">
      <alignment horizontal="right"/>
      <protection hidden="1"/>
    </xf>
    <xf numFmtId="1" fontId="0" fillId="11" borderId="62" xfId="0" applyNumberFormat="1" applyFill="1" applyBorder="1" applyAlignment="1" applyProtection="1">
      <alignment horizontal="right"/>
      <protection hidden="1"/>
    </xf>
    <xf numFmtId="1" fontId="0" fillId="11" borderId="63" xfId="0" applyNumberFormat="1" applyFill="1" applyBorder="1" applyAlignment="1" applyProtection="1">
      <alignment horizontal="right"/>
      <protection hidden="1"/>
    </xf>
    <xf numFmtId="165" fontId="0" fillId="11" borderId="61" xfId="0" applyNumberFormat="1" applyFill="1" applyBorder="1" applyAlignment="1" applyProtection="1">
      <alignment horizontal="right"/>
      <protection hidden="1"/>
    </xf>
    <xf numFmtId="0" fontId="0" fillId="20" borderId="4" xfId="0" applyFill="1" applyBorder="1" applyProtection="1">
      <protection hidden="1"/>
    </xf>
    <xf numFmtId="0" fontId="2" fillId="2" borderId="4" xfId="1" applyFill="1" applyBorder="1" applyAlignment="1">
      <alignment horizontal="right" vertical="center"/>
    </xf>
    <xf numFmtId="0" fontId="0" fillId="0" borderId="4" xfId="0" applyBorder="1" applyAlignment="1" applyProtection="1">
      <alignment horizontal="left" wrapText="1"/>
      <protection locked="0"/>
    </xf>
    <xf numFmtId="0" fontId="2" fillId="0" borderId="0" xfId="1" applyAlignment="1">
      <alignment horizontal="left" vertical="center"/>
    </xf>
    <xf numFmtId="0" fontId="1" fillId="3" borderId="11" xfId="0" applyFont="1" applyFill="1" applyBorder="1" applyAlignment="1">
      <alignment horizontal="left" vertical="center"/>
    </xf>
    <xf numFmtId="49" fontId="1" fillId="7" borderId="4" xfId="0" applyNumberFormat="1" applyFont="1" applyFill="1" applyBorder="1" applyAlignment="1">
      <alignment horizontal="center" vertical="center"/>
    </xf>
    <xf numFmtId="0" fontId="1" fillId="7" borderId="11" xfId="0" applyFont="1" applyFill="1" applyBorder="1" applyAlignment="1">
      <alignment vertical="center"/>
    </xf>
    <xf numFmtId="0" fontId="0" fillId="13" borderId="4" xfId="0" applyFill="1" applyBorder="1" applyAlignment="1">
      <alignment horizontal="left"/>
    </xf>
    <xf numFmtId="0" fontId="0" fillId="13" borderId="4" xfId="0" applyFill="1" applyBorder="1" applyAlignment="1">
      <alignment horizontal="left" wrapText="1"/>
    </xf>
    <xf numFmtId="165" fontId="0" fillId="2" borderId="4" xfId="0" applyNumberFormat="1" applyFill="1" applyBorder="1" applyAlignment="1" applyProtection="1">
      <alignment horizontal="right"/>
      <protection hidden="1"/>
    </xf>
    <xf numFmtId="0" fontId="3" fillId="7" borderId="12" xfId="0" applyFont="1" applyFill="1" applyBorder="1" applyAlignment="1">
      <alignment horizontal="left" vertical="center"/>
    </xf>
    <xf numFmtId="0" fontId="0" fillId="0" borderId="4" xfId="0" applyBorder="1" applyAlignment="1">
      <alignment horizontal="left" indent="2"/>
    </xf>
    <xf numFmtId="165" fontId="0" fillId="5" borderId="11" xfId="0" applyNumberFormat="1" applyFill="1" applyBorder="1" applyProtection="1">
      <protection hidden="1"/>
    </xf>
    <xf numFmtId="164" fontId="0" fillId="5" borderId="13" xfId="0" applyNumberFormat="1" applyFill="1" applyBorder="1" applyProtection="1">
      <protection hidden="1"/>
    </xf>
    <xf numFmtId="0" fontId="0" fillId="19" borderId="0" xfId="0" applyFill="1" applyAlignment="1">
      <alignment horizontal="center" vertical="center"/>
    </xf>
    <xf numFmtId="2" fontId="0" fillId="0" borderId="4" xfId="0" applyNumberFormat="1" applyBorder="1" applyAlignment="1" applyProtection="1">
      <alignment horizontal="center" vertical="center"/>
      <protection locked="0"/>
    </xf>
    <xf numFmtId="0" fontId="0" fillId="0" borderId="12" xfId="0" applyBorder="1" applyAlignment="1">
      <alignment horizontal="center" vertical="center"/>
    </xf>
    <xf numFmtId="1" fontId="0" fillId="11" borderId="64" xfId="0" applyNumberFormat="1" applyFill="1" applyBorder="1" applyProtection="1">
      <protection hidden="1"/>
    </xf>
    <xf numFmtId="1" fontId="0" fillId="11" borderId="0" xfId="0" applyNumberFormat="1" applyFill="1" applyProtection="1">
      <protection hidden="1"/>
    </xf>
    <xf numFmtId="14" fontId="0" fillId="21" borderId="53" xfId="0" applyNumberFormat="1" applyFill="1" applyBorder="1" applyAlignment="1" applyProtection="1">
      <alignment horizontal="center" vertical="center" wrapText="1"/>
      <protection locked="0"/>
    </xf>
    <xf numFmtId="0" fontId="0" fillId="22" borderId="0" xfId="0" applyFill="1"/>
    <xf numFmtId="0" fontId="0" fillId="8" borderId="15"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13" borderId="0" xfId="0" applyFill="1"/>
    <xf numFmtId="165" fontId="0" fillId="11" borderId="20" xfId="2" applyNumberFormat="1" applyFont="1" applyFill="1" applyBorder="1" applyAlignment="1" applyProtection="1">
      <alignment horizontal="right"/>
      <protection hidden="1"/>
    </xf>
    <xf numFmtId="49" fontId="0" fillId="0" borderId="19" xfId="0" applyNumberFormat="1" applyBorder="1" applyAlignment="1">
      <alignment horizontal="center" vertical="center"/>
    </xf>
    <xf numFmtId="0" fontId="2" fillId="0" borderId="32" xfId="1" applyFill="1" applyBorder="1" applyAlignment="1">
      <alignment horizontal="left" vertical="center" indent="1"/>
    </xf>
    <xf numFmtId="0" fontId="28" fillId="17" borderId="0" xfId="0" applyFont="1" applyFill="1" applyAlignment="1">
      <alignment horizontal="center" vertical="center" wrapText="1"/>
    </xf>
    <xf numFmtId="0" fontId="28" fillId="18" borderId="0" xfId="0" applyFont="1" applyFill="1" applyAlignment="1">
      <alignment wrapText="1"/>
    </xf>
    <xf numFmtId="0" fontId="31" fillId="0" borderId="0" xfId="0" applyFont="1" applyAlignment="1">
      <alignment wrapText="1"/>
    </xf>
    <xf numFmtId="0" fontId="33" fillId="0" borderId="0" xfId="0" applyFont="1" applyAlignment="1">
      <alignment wrapText="1"/>
    </xf>
    <xf numFmtId="0" fontId="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xf numFmtId="0" fontId="36" fillId="0" borderId="0" xfId="0" applyFont="1" applyAlignment="1">
      <alignment wrapText="1"/>
    </xf>
    <xf numFmtId="0" fontId="0" fillId="22" borderId="0" xfId="0" applyFill="1" applyAlignment="1">
      <alignment wrapText="1"/>
    </xf>
    <xf numFmtId="0" fontId="1" fillId="22" borderId="0" xfId="0" applyFont="1" applyFill="1" applyAlignment="1">
      <alignment wrapText="1"/>
    </xf>
    <xf numFmtId="1" fontId="0" fillId="11" borderId="65" xfId="0" applyNumberFormat="1" applyFill="1" applyBorder="1" applyProtection="1">
      <protection hidden="1"/>
    </xf>
    <xf numFmtId="165" fontId="0" fillId="11" borderId="19" xfId="0" applyNumberFormat="1" applyFill="1" applyBorder="1" applyAlignment="1" applyProtection="1">
      <alignment horizontal="right"/>
      <protection hidden="1"/>
    </xf>
    <xf numFmtId="0" fontId="0" fillId="11" borderId="19" xfId="0" applyFill="1" applyBorder="1" applyProtection="1">
      <protection hidden="1"/>
    </xf>
    <xf numFmtId="165" fontId="0" fillId="11" borderId="20" xfId="0" applyNumberFormat="1" applyFill="1" applyBorder="1" applyAlignment="1" applyProtection="1">
      <alignment horizontal="right"/>
      <protection hidden="1"/>
    </xf>
    <xf numFmtId="0" fontId="0" fillId="11" borderId="20" xfId="0" applyFill="1" applyBorder="1" applyAlignment="1" applyProtection="1">
      <alignment horizontal="right" vertical="center"/>
      <protection hidden="1"/>
    </xf>
    <xf numFmtId="164" fontId="0" fillId="8" borderId="21" xfId="0" applyNumberFormat="1" applyFill="1" applyBorder="1" applyAlignment="1" applyProtection="1">
      <alignment horizontal="right"/>
      <protection locked="0"/>
    </xf>
    <xf numFmtId="165" fontId="0" fillId="11" borderId="26" xfId="0" applyNumberFormat="1" applyFill="1" applyBorder="1" applyAlignment="1" applyProtection="1">
      <alignment horizontal="right"/>
      <protection hidden="1"/>
    </xf>
    <xf numFmtId="164" fontId="0" fillId="8" borderId="19" xfId="0" applyNumberFormat="1" applyFill="1" applyBorder="1" applyAlignment="1" applyProtection="1">
      <alignment horizontal="right"/>
      <protection locked="0"/>
    </xf>
    <xf numFmtId="165" fontId="0" fillId="11" borderId="22" xfId="0" applyNumberFormat="1" applyFill="1" applyBorder="1" applyAlignment="1" applyProtection="1">
      <alignment horizontal="right"/>
      <protection hidden="1"/>
    </xf>
    <xf numFmtId="165" fontId="0" fillId="11" borderId="48" xfId="0" applyNumberFormat="1" applyFill="1" applyBorder="1" applyAlignment="1" applyProtection="1">
      <alignment horizontal="right"/>
      <protection hidden="1"/>
    </xf>
    <xf numFmtId="1" fontId="0" fillId="11" borderId="48" xfId="0" applyNumberFormat="1" applyFill="1" applyBorder="1" applyProtection="1">
      <protection hidden="1"/>
    </xf>
    <xf numFmtId="0" fontId="3" fillId="7" borderId="12" xfId="0" applyFont="1" applyFill="1" applyBorder="1" applyAlignment="1">
      <alignment vertical="center"/>
    </xf>
    <xf numFmtId="0" fontId="0" fillId="0" borderId="18" xfId="0" applyBorder="1" applyAlignment="1">
      <alignment horizontal="left" vertical="center" wrapText="1" indent="1"/>
    </xf>
    <xf numFmtId="0" fontId="2" fillId="3" borderId="59" xfId="1" applyFill="1" applyBorder="1" applyAlignment="1">
      <alignment horizontal="left" vertical="center" wrapText="1" indent="1"/>
    </xf>
    <xf numFmtId="0" fontId="2" fillId="3" borderId="0" xfId="1" applyFill="1" applyAlignment="1">
      <alignment horizontal="left" vertical="center" wrapText="1" indent="1"/>
    </xf>
    <xf numFmtId="166" fontId="0" fillId="9" borderId="4" xfId="2" applyNumberFormat="1" applyFont="1" applyFill="1" applyBorder="1" applyAlignment="1" applyProtection="1">
      <alignment horizontal="right" indent="5"/>
      <protection hidden="1"/>
    </xf>
    <xf numFmtId="1" fontId="0" fillId="8" borderId="21" xfId="0" applyNumberFormat="1" applyFill="1" applyBorder="1" applyAlignment="1" applyProtection="1">
      <alignment horizontal="right"/>
      <protection locked="0" hidden="1"/>
    </xf>
    <xf numFmtId="1" fontId="0" fillId="12" borderId="6" xfId="0" applyNumberFormat="1" applyFill="1" applyBorder="1" applyAlignment="1" applyProtection="1">
      <alignment vertical="center"/>
      <protection hidden="1"/>
    </xf>
    <xf numFmtId="1" fontId="0" fillId="12" borderId="0" xfId="0" applyNumberFormat="1" applyFill="1" applyAlignment="1" applyProtection="1">
      <alignment vertical="center"/>
      <protection hidden="1"/>
    </xf>
    <xf numFmtId="1" fontId="0" fillId="12" borderId="7" xfId="0" applyNumberFormat="1" applyFill="1" applyBorder="1" applyAlignment="1" applyProtection="1">
      <alignment vertical="center"/>
      <protection hidden="1"/>
    </xf>
    <xf numFmtId="1" fontId="0" fillId="12" borderId="9" xfId="0" applyNumberFormat="1" applyFill="1" applyBorder="1" applyAlignment="1" applyProtection="1">
      <alignment vertical="center"/>
      <protection hidden="1"/>
    </xf>
    <xf numFmtId="1" fontId="0" fillId="12" borderId="17" xfId="0" applyNumberFormat="1" applyFill="1" applyBorder="1" applyAlignment="1" applyProtection="1">
      <alignment vertical="center"/>
      <protection hidden="1"/>
    </xf>
    <xf numFmtId="1" fontId="0" fillId="12" borderId="10" xfId="0" applyNumberFormat="1" applyFill="1" applyBorder="1" applyAlignment="1" applyProtection="1">
      <alignment vertical="center"/>
      <protection hidden="1"/>
    </xf>
    <xf numFmtId="1" fontId="0" fillId="12" borderId="2" xfId="0" applyNumberFormat="1" applyFill="1" applyBorder="1" applyAlignment="1" applyProtection="1">
      <alignment vertical="center"/>
      <protection hidden="1"/>
    </xf>
    <xf numFmtId="1" fontId="0" fillId="12" borderId="28" xfId="0" applyNumberFormat="1" applyFill="1" applyBorder="1" applyAlignment="1" applyProtection="1">
      <alignment vertical="center"/>
      <protection hidden="1"/>
    </xf>
    <xf numFmtId="1" fontId="0" fillId="12" borderId="3" xfId="0" applyNumberFormat="1" applyFill="1" applyBorder="1" applyAlignment="1" applyProtection="1">
      <alignment vertical="center"/>
      <protection hidden="1"/>
    </xf>
    <xf numFmtId="0" fontId="0" fillId="12" borderId="28" xfId="0" applyFill="1" applyBorder="1" applyProtection="1">
      <protection hidden="1"/>
    </xf>
    <xf numFmtId="0" fontId="0" fillId="12" borderId="0" xfId="0" applyFill="1" applyProtection="1">
      <protection hidden="1"/>
    </xf>
    <xf numFmtId="0" fontId="0" fillId="12" borderId="3" xfId="0" applyFill="1" applyBorder="1" applyProtection="1">
      <protection hidden="1"/>
    </xf>
    <xf numFmtId="0" fontId="0" fillId="12" borderId="7" xfId="0" applyFill="1" applyBorder="1" applyProtection="1">
      <protection hidden="1"/>
    </xf>
    <xf numFmtId="0" fontId="0" fillId="12" borderId="2" xfId="0" applyFill="1" applyBorder="1" applyProtection="1">
      <protection hidden="1"/>
    </xf>
    <xf numFmtId="0" fontId="0" fillId="12" borderId="6" xfId="0" applyFill="1" applyBorder="1" applyProtection="1">
      <protection hidden="1"/>
    </xf>
    <xf numFmtId="0" fontId="0" fillId="20" borderId="2" xfId="0" applyFill="1" applyBorder="1"/>
    <xf numFmtId="0" fontId="0" fillId="20" borderId="28" xfId="0" applyFill="1" applyBorder="1"/>
    <xf numFmtId="0" fontId="0" fillId="20" borderId="3" xfId="0" applyFill="1" applyBorder="1"/>
    <xf numFmtId="0" fontId="0" fillId="20" borderId="6" xfId="0" applyFill="1" applyBorder="1"/>
    <xf numFmtId="0" fontId="0" fillId="20" borderId="0" xfId="0" applyFill="1"/>
    <xf numFmtId="0" fontId="0" fillId="20" borderId="7" xfId="0" applyFill="1" applyBorder="1"/>
    <xf numFmtId="0" fontId="0" fillId="20" borderId="9" xfId="0" applyFill="1" applyBorder="1"/>
    <xf numFmtId="0" fontId="0" fillId="20" borderId="17" xfId="0" applyFill="1" applyBorder="1"/>
    <xf numFmtId="0" fontId="0" fillId="20" borderId="10" xfId="0" applyFill="1" applyBorder="1"/>
    <xf numFmtId="43" fontId="0" fillId="12" borderId="2" xfId="2" applyFont="1" applyFill="1" applyBorder="1" applyAlignment="1" applyProtection="1">
      <protection hidden="1"/>
    </xf>
    <xf numFmtId="43" fontId="0" fillId="12" borderId="28" xfId="2" applyFont="1" applyFill="1" applyBorder="1" applyAlignment="1" applyProtection="1">
      <protection hidden="1"/>
    </xf>
    <xf numFmtId="43" fontId="0" fillId="12" borderId="6" xfId="2" applyFont="1" applyFill="1" applyBorder="1" applyAlignment="1" applyProtection="1">
      <protection hidden="1"/>
    </xf>
    <xf numFmtId="43" fontId="0" fillId="12" borderId="0" xfId="2" applyFont="1" applyFill="1" applyBorder="1" applyAlignment="1" applyProtection="1">
      <protection hidden="1"/>
    </xf>
    <xf numFmtId="43" fontId="0" fillId="12" borderId="9" xfId="2" applyFont="1" applyFill="1" applyBorder="1" applyAlignment="1" applyProtection="1">
      <protection hidden="1"/>
    </xf>
    <xf numFmtId="43" fontId="0" fillId="12" borderId="17" xfId="2" applyFont="1" applyFill="1" applyBorder="1" applyAlignment="1" applyProtection="1">
      <protection hidden="1"/>
    </xf>
    <xf numFmtId="43" fontId="0" fillId="12" borderId="3" xfId="2" applyFont="1" applyFill="1" applyBorder="1" applyAlignment="1" applyProtection="1">
      <protection hidden="1"/>
    </xf>
    <xf numFmtId="43" fontId="0" fillId="12" borderId="7" xfId="2" applyFont="1" applyFill="1" applyBorder="1" applyAlignment="1" applyProtection="1">
      <protection hidden="1"/>
    </xf>
    <xf numFmtId="43" fontId="0" fillId="12" borderId="10" xfId="2" applyFont="1" applyFill="1" applyBorder="1" applyAlignment="1" applyProtection="1">
      <protection hidden="1"/>
    </xf>
    <xf numFmtId="164" fontId="0" fillId="20" borderId="2" xfId="0" applyNumberFormat="1" applyFill="1" applyBorder="1" applyProtection="1">
      <protection hidden="1"/>
    </xf>
    <xf numFmtId="164" fontId="0" fillId="20" borderId="28"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0" fontId="0" fillId="12" borderId="11" xfId="0" applyFill="1" applyBorder="1"/>
    <xf numFmtId="0" fontId="0" fillId="12" borderId="12" xfId="0" applyFill="1" applyBorder="1"/>
    <xf numFmtId="0" fontId="0" fillId="12" borderId="13" xfId="0" applyFill="1" applyBorder="1"/>
    <xf numFmtId="0" fontId="0" fillId="0" borderId="0" xfId="0" applyProtection="1">
      <protection hidden="1"/>
    </xf>
    <xf numFmtId="165" fontId="0" fillId="11" borderId="4" xfId="0" applyNumberFormat="1" applyFill="1" applyBorder="1" applyAlignment="1">
      <alignment horizontal="right"/>
    </xf>
    <xf numFmtId="0" fontId="0" fillId="8" borderId="4" xfId="0" applyFill="1" applyBorder="1" applyProtection="1">
      <protection locked="0"/>
    </xf>
    <xf numFmtId="0" fontId="0" fillId="8" borderId="4" xfId="0" applyFill="1" applyBorder="1" applyAlignment="1" applyProtection="1">
      <alignment horizontal="right"/>
      <protection locked="0"/>
    </xf>
    <xf numFmtId="164"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4" fontId="0" fillId="8" borderId="1" xfId="0" applyNumberFormat="1" applyFill="1" applyBorder="1" applyAlignment="1" applyProtection="1">
      <alignment horizontal="right"/>
      <protection locked="0"/>
    </xf>
    <xf numFmtId="0" fontId="0" fillId="8" borderId="4" xfId="0" applyFill="1" applyBorder="1" applyAlignment="1" applyProtection="1">
      <alignment horizontal="left" wrapText="1"/>
      <protection locked="0"/>
    </xf>
    <xf numFmtId="0" fontId="0" fillId="8" borderId="4" xfId="0" applyFill="1" applyBorder="1" applyAlignment="1" applyProtection="1">
      <alignment wrapText="1"/>
      <protection locked="0"/>
    </xf>
    <xf numFmtId="0" fontId="37" fillId="8" borderId="39" xfId="0" applyFont="1" applyFill="1" applyBorder="1" applyProtection="1">
      <protection locked="0"/>
    </xf>
    <xf numFmtId="0" fontId="37" fillId="8" borderId="4" xfId="0" applyFont="1" applyFill="1" applyBorder="1" applyProtection="1">
      <protection locked="0"/>
    </xf>
    <xf numFmtId="2" fontId="0" fillId="8" borderId="4" xfId="0" applyNumberFormat="1" applyFill="1" applyBorder="1" applyAlignment="1" applyProtection="1">
      <alignment horizontal="center" vertical="center"/>
      <protection locked="0"/>
    </xf>
    <xf numFmtId="49" fontId="0" fillId="8" borderId="4" xfId="0" applyNumberFormat="1" applyFill="1" applyBorder="1" applyProtection="1">
      <protection locked="0"/>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38" xfId="0" applyFill="1" applyBorder="1" applyAlignment="1">
      <alignment horizontal="center" vertical="center"/>
    </xf>
    <xf numFmtId="0" fontId="0" fillId="11" borderId="18" xfId="0" applyFill="1" applyBorder="1" applyAlignment="1">
      <alignment horizontal="center" vertical="center"/>
    </xf>
    <xf numFmtId="0" fontId="0" fillId="11" borderId="54" xfId="0" applyFill="1" applyBorder="1" applyAlignment="1">
      <alignment horizontal="center" vertical="center"/>
    </xf>
    <xf numFmtId="0" fontId="0" fillId="12" borderId="2" xfId="0" applyFill="1" applyBorder="1"/>
    <xf numFmtId="0" fontId="0" fillId="12" borderId="3" xfId="0" applyFill="1" applyBorder="1"/>
    <xf numFmtId="0" fontId="0" fillId="12" borderId="6" xfId="0" applyFill="1" applyBorder="1"/>
    <xf numFmtId="0" fontId="0" fillId="12" borderId="7" xfId="0" applyFill="1" applyBorder="1"/>
    <xf numFmtId="0" fontId="0" fillId="12" borderId="9" xfId="0" applyFill="1" applyBorder="1"/>
    <xf numFmtId="0" fontId="0" fillId="12" borderId="10" xfId="0" applyFill="1" applyBorder="1"/>
    <xf numFmtId="0" fontId="0" fillId="11" borderId="6" xfId="0" applyFill="1" applyBorder="1" applyAlignment="1">
      <alignment horizontal="center" vertical="center"/>
    </xf>
    <xf numFmtId="0" fontId="0" fillId="11" borderId="5" xfId="0" applyFill="1" applyBorder="1" applyAlignment="1">
      <alignment horizontal="center" vertical="center"/>
    </xf>
    <xf numFmtId="0" fontId="0" fillId="12" borderId="4" xfId="0" applyFill="1" applyBorder="1" applyAlignment="1">
      <alignment wrapText="1"/>
    </xf>
    <xf numFmtId="0" fontId="0" fillId="13" borderId="4" xfId="0" applyFill="1" applyBorder="1" applyAlignment="1">
      <alignment horizontal="right"/>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28"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28"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28"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1" fontId="0" fillId="4" borderId="4" xfId="0" applyNumberFormat="1" applyFill="1" applyBorder="1" applyAlignment="1">
      <alignment horizontal="center" vertical="center" wrapText="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2" fontId="0" fillId="4" borderId="4" xfId="2" applyNumberFormat="1" applyFont="1" applyFill="1" applyBorder="1" applyAlignment="1">
      <alignment horizontal="center" vertical="center" wrapText="1"/>
    </xf>
    <xf numFmtId="0" fontId="1" fillId="4" borderId="4" xfId="0" applyFont="1" applyFill="1" applyBorder="1" applyAlignment="1">
      <alignment horizontal="right"/>
    </xf>
    <xf numFmtId="0" fontId="1" fillId="4" borderId="4" xfId="0" applyFont="1" applyFill="1" applyBorder="1" applyAlignment="1">
      <alignment horizontal="right"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right"/>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4" fontId="0" fillId="4" borderId="30" xfId="0" applyNumberFormat="1" applyFill="1" applyBorder="1" applyAlignment="1">
      <alignment horizontal="center" vertical="center"/>
    </xf>
    <xf numFmtId="4" fontId="0" fillId="4" borderId="31" xfId="0" applyNumberFormat="1" applyFill="1" applyBorder="1" applyAlignment="1">
      <alignment horizontal="center" vertical="center"/>
    </xf>
    <xf numFmtId="0" fontId="0" fillId="4" borderId="2" xfId="0" applyFill="1" applyBorder="1" applyAlignment="1">
      <alignment horizontal="center" vertical="center"/>
    </xf>
    <xf numFmtId="0" fontId="0" fillId="4" borderId="28" xfId="0" applyFill="1" applyBorder="1" applyAlignment="1">
      <alignment horizontal="center" vertical="center"/>
    </xf>
    <xf numFmtId="0" fontId="0" fillId="4" borderId="3" xfId="0" applyFill="1" applyBorder="1" applyAlignment="1">
      <alignment horizontal="center" vertical="center"/>
    </xf>
    <xf numFmtId="4" fontId="0" fillId="4" borderId="17" xfId="0" applyNumberFormat="1" applyFill="1" applyBorder="1" applyAlignment="1">
      <alignment horizontal="center" vertical="center"/>
    </xf>
    <xf numFmtId="4" fontId="0" fillId="4" borderId="10" xfId="0" applyNumberFormat="1" applyFill="1" applyBorder="1" applyAlignment="1">
      <alignment horizontal="center" vertical="center"/>
    </xf>
    <xf numFmtId="0" fontId="3" fillId="4" borderId="29" xfId="0" applyFont="1" applyFill="1" applyBorder="1" applyAlignment="1">
      <alignment horizontal="right" vertical="center" indent="2"/>
    </xf>
    <xf numFmtId="0" fontId="3" fillId="4" borderId="30" xfId="0" applyFont="1" applyFill="1" applyBorder="1" applyAlignment="1">
      <alignment horizontal="right" vertical="center" indent="2"/>
    </xf>
    <xf numFmtId="0" fontId="3" fillId="4" borderId="31" xfId="0" applyFont="1" applyFill="1" applyBorder="1" applyAlignment="1">
      <alignment horizontal="right" vertical="center" indent="2"/>
    </xf>
    <xf numFmtId="0" fontId="1" fillId="8" borderId="29" xfId="0"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protection hidden="1"/>
    </xf>
    <xf numFmtId="0" fontId="1" fillId="6" borderId="29" xfId="0" applyFont="1" applyFill="1" applyBorder="1" applyAlignment="1" applyProtection="1">
      <alignment horizontal="center" vertical="center"/>
      <protection hidden="1"/>
    </xf>
    <xf numFmtId="2" fontId="0" fillId="4" borderId="4" xfId="0" applyNumberFormat="1" applyFill="1" applyBorder="1" applyAlignment="1">
      <alignment horizontal="center" vertical="center" wrapText="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3" fillId="4" borderId="9" xfId="0" applyFont="1" applyFill="1" applyBorder="1" applyAlignment="1">
      <alignment horizontal="right" vertical="center" indent="2"/>
    </xf>
    <xf numFmtId="0" fontId="3" fillId="4" borderId="17" xfId="0" applyFont="1" applyFill="1" applyBorder="1" applyAlignment="1">
      <alignment horizontal="right" vertical="center" indent="2"/>
    </xf>
    <xf numFmtId="0" fontId="3" fillId="4" borderId="10" xfId="0" applyFont="1" applyFill="1" applyBorder="1" applyAlignment="1">
      <alignment horizontal="right" vertical="center" indent="2"/>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vertic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2" fontId="0" fillId="4" borderId="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5B9BD5"/>
      <color rgb="FF92CDDC"/>
      <color rgb="FFD8D8D8"/>
      <color rgb="FFE20000"/>
      <color rgb="FFF20000"/>
      <color rgb="FFC80000"/>
      <color rgb="FF92CDE1"/>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762000</xdr:colOff>
      <xdr:row>0</xdr:row>
      <xdr:rowOff>28575</xdr:rowOff>
    </xdr:from>
    <xdr:to>
      <xdr:col>11</xdr:col>
      <xdr:colOff>368300</xdr:colOff>
      <xdr:row>4</xdr:row>
      <xdr:rowOff>180974</xdr:rowOff>
    </xdr:to>
    <xdr:pic>
      <xdr:nvPicPr>
        <xdr:cNvPr id="3" name="Picture 2" descr="C:\Users\ADMIN\Downloads\bselogo (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0825" y="28575"/>
          <a:ext cx="1701800" cy="9143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35</xdr:col>
          <xdr:colOff>57150</xdr:colOff>
          <xdr:row>14</xdr:row>
          <xdr:rowOff>57150</xdr:rowOff>
        </xdr:from>
        <xdr:to>
          <xdr:col>35</xdr:col>
          <xdr:colOff>1352550</xdr:colOff>
          <xdr:row>14</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2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2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2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2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3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3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3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3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104774</xdr:colOff>
      <xdr:row>6</xdr:row>
      <xdr:rowOff>64990</xdr:rowOff>
    </xdr:from>
    <xdr:to>
      <xdr:col>4</xdr:col>
      <xdr:colOff>580643</xdr:colOff>
      <xdr:row>6</xdr:row>
      <xdr:rowOff>321022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85774" y="64990"/>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657224</xdr:colOff>
      <xdr:row>6</xdr:row>
      <xdr:rowOff>66675</xdr:rowOff>
    </xdr:from>
    <xdr:to>
      <xdr:col>4</xdr:col>
      <xdr:colOff>1580768</xdr:colOff>
      <xdr:row>6</xdr:row>
      <xdr:rowOff>322707</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485899" y="66675"/>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3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3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4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4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5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5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D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D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D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D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E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E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E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E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1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53136</xdr:rowOff>
    </xdr:from>
    <xdr:to>
      <xdr:col>5</xdr:col>
      <xdr:colOff>940623</xdr:colOff>
      <xdr:row>7</xdr:row>
      <xdr:rowOff>155244</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4257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1028129</xdr:colOff>
      <xdr:row>6</xdr:row>
      <xdr:rowOff>53136</xdr:rowOff>
    </xdr:from>
    <xdr:to>
      <xdr:col>5</xdr:col>
      <xdr:colOff>1951673</xdr:colOff>
      <xdr:row>7</xdr:row>
      <xdr:rowOff>155244</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85362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284779</xdr:colOff>
      <xdr:row>79</xdr:row>
      <xdr:rowOff>59530</xdr:rowOff>
    </xdr:from>
    <xdr:to>
      <xdr:col>14</xdr:col>
      <xdr:colOff>1118218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2527579" y="23922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80</xdr:row>
      <xdr:rowOff>59530</xdr:rowOff>
    </xdr:from>
    <xdr:to>
      <xdr:col>14</xdr:col>
      <xdr:colOff>1118218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2527579" y="24367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81</xdr:row>
      <xdr:rowOff>59530</xdr:rowOff>
    </xdr:from>
    <xdr:to>
      <xdr:col>14</xdr:col>
      <xdr:colOff>1118218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2527579" y="24811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82</xdr:row>
      <xdr:rowOff>59530</xdr:rowOff>
    </xdr:from>
    <xdr:to>
      <xdr:col>14</xdr:col>
      <xdr:colOff>1118218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2527579" y="25256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2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2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2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2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27</xdr:col>
          <xdr:colOff>57150</xdr:colOff>
          <xdr:row>14</xdr:row>
          <xdr:rowOff>57150</xdr:rowOff>
        </xdr:from>
        <xdr:to>
          <xdr:col>27</xdr:col>
          <xdr:colOff>1352550</xdr:colOff>
          <xdr:row>14</xdr:row>
          <xdr:rowOff>266700</xdr:rowOff>
        </xdr:to>
        <xdr:sp macro="" textlink="">
          <xdr:nvSpPr>
            <xdr:cNvPr id="51201" name="Button 1" hidden="1">
              <a:extLst>
                <a:ext uri="{63B3BB69-23CF-44E3-9099-C40C66FF867C}">
                  <a14:compatExt spid="_x0000_s51201"/>
                </a:ext>
                <a:ext uri="{FF2B5EF4-FFF2-40B4-BE49-F238E27FC236}">
                  <a16:creationId xmlns:a16="http://schemas.microsoft.com/office/drawing/2014/main" id="{00000000-0008-0000-3200-000001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57150</xdr:colOff>
          <xdr:row>15</xdr:row>
          <xdr:rowOff>57150</xdr:rowOff>
        </xdr:from>
        <xdr:to>
          <xdr:col>27</xdr:col>
          <xdr:colOff>1352550</xdr:colOff>
          <xdr:row>15</xdr:row>
          <xdr:rowOff>266700</xdr:rowOff>
        </xdr:to>
        <xdr:sp macro="" textlink="">
          <xdr:nvSpPr>
            <xdr:cNvPr id="51203" name="Button 3" hidden="1">
              <a:extLst>
                <a:ext uri="{63B3BB69-23CF-44E3-9099-C40C66FF867C}">
                  <a14:compatExt spid="_x0000_s51203"/>
                </a:ext>
                <a:ext uri="{FF2B5EF4-FFF2-40B4-BE49-F238E27FC236}">
                  <a16:creationId xmlns:a16="http://schemas.microsoft.com/office/drawing/2014/main" id="{00000000-0008-0000-3200-000003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3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85725</xdr:rowOff>
    </xdr:from>
    <xdr:to>
      <xdr:col>3</xdr:col>
      <xdr:colOff>1689449</xdr:colOff>
      <xdr:row>6</xdr:row>
      <xdr:rowOff>314325</xdr:rowOff>
    </xdr:to>
    <xdr:sp macro="[0]!'ValidateAnnexureB 1'" textlink="">
      <xdr:nvSpPr>
        <xdr:cNvPr id="3" name="Rounded Rectangle 2">
          <a:extLst>
            <a:ext uri="{FF2B5EF4-FFF2-40B4-BE49-F238E27FC236}">
              <a16:creationId xmlns:a16="http://schemas.microsoft.com/office/drawing/2014/main" id="{00000000-0008-0000-3300-000003000000}"/>
            </a:ext>
          </a:extLst>
        </xdr:cNvPr>
        <xdr:cNvSpPr/>
      </xdr:nvSpPr>
      <xdr:spPr>
        <a:xfrm>
          <a:off x="1314449" y="85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85729</xdr:colOff>
      <xdr:row>13</xdr:row>
      <xdr:rowOff>56094</xdr:rowOff>
    </xdr:from>
    <xdr:to>
      <xdr:col>6</xdr:col>
      <xdr:colOff>77940</xdr:colOff>
      <xdr:row>13</xdr:row>
      <xdr:rowOff>284694</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688979" y="1961094"/>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6</xdr:col>
      <xdr:colOff>133346</xdr:colOff>
      <xdr:row>13</xdr:row>
      <xdr:rowOff>56091</xdr:rowOff>
    </xdr:from>
    <xdr:to>
      <xdr:col>7</xdr:col>
      <xdr:colOff>9140</xdr:colOff>
      <xdr:row>13</xdr:row>
      <xdr:rowOff>284691</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1667929" y="1961091"/>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64559</xdr:colOff>
      <xdr:row>6</xdr:row>
      <xdr:rowOff>94192</xdr:rowOff>
    </xdr:from>
    <xdr:to>
      <xdr:col>6</xdr:col>
      <xdr:colOff>56770</xdr:colOff>
      <xdr:row>7</xdr:row>
      <xdr:rowOff>132292</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667809" y="94192"/>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6</xdr:col>
      <xdr:colOff>105835</xdr:colOff>
      <xdr:row>6</xdr:row>
      <xdr:rowOff>94191</xdr:rowOff>
    </xdr:from>
    <xdr:to>
      <xdr:col>6</xdr:col>
      <xdr:colOff>1029379</xdr:colOff>
      <xdr:row>7</xdr:row>
      <xdr:rowOff>132291</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1640418" y="94191"/>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6.xml"/><Relationship Id="rId1" Type="http://schemas.openxmlformats.org/officeDocument/2006/relationships/printerSettings" Target="../printerSettings/printerSettings47.bin"/><Relationship Id="rId4" Type="http://schemas.openxmlformats.org/officeDocument/2006/relationships/ctrlProp" Target="../ctrlProps/ctrlProp2.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0.xml"/><Relationship Id="rId1" Type="http://schemas.openxmlformats.org/officeDocument/2006/relationships/printerSettings" Target="../printerSettings/printerSettings51.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2:M58"/>
  <sheetViews>
    <sheetView showGridLines="0" topLeftCell="C1" zoomScaleNormal="100" workbookViewId="0">
      <selection activeCell="E6" sqref="E6:I6"/>
    </sheetView>
  </sheetViews>
  <sheetFormatPr defaultColWidth="0" defaultRowHeight="15" customHeight="1"/>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5.7109375" customWidth="1"/>
    <col min="11" max="13" width="5.7109375" customWidth="1"/>
    <col min="14" max="16384" width="9.140625" hidden="1"/>
  </cols>
  <sheetData>
    <row r="2" spans="4:10">
      <c r="I2" s="161"/>
    </row>
    <row r="3" spans="4:10">
      <c r="I3" s="161"/>
    </row>
    <row r="4" spans="4:10">
      <c r="I4" s="161"/>
    </row>
    <row r="5" spans="4:10">
      <c r="I5" s="161"/>
    </row>
    <row r="6" spans="4:10" ht="20.100000000000001" customHeight="1">
      <c r="E6" s="512" t="s">
        <v>0</v>
      </c>
      <c r="F6" s="513"/>
      <c r="G6" s="513"/>
      <c r="H6" s="513"/>
      <c r="I6" s="514"/>
    </row>
    <row r="7" spans="4:10">
      <c r="E7" s="162" t="s">
        <v>1</v>
      </c>
      <c r="F7" s="515" t="s">
        <v>2</v>
      </c>
      <c r="G7" s="516"/>
      <c r="H7" s="516"/>
      <c r="I7" s="517"/>
    </row>
    <row r="8" spans="4:10">
      <c r="E8" s="162" t="s">
        <v>3</v>
      </c>
      <c r="F8" s="515" t="s">
        <v>4</v>
      </c>
      <c r="G8" s="518"/>
      <c r="H8" s="518"/>
      <c r="I8" s="519"/>
    </row>
    <row r="9" spans="4:10">
      <c r="E9" s="162" t="s">
        <v>5</v>
      </c>
      <c r="F9" s="515" t="s">
        <v>6</v>
      </c>
      <c r="G9" s="518"/>
      <c r="H9" s="518"/>
      <c r="I9" s="519"/>
    </row>
    <row r="10" spans="4:10">
      <c r="E10" s="162" t="s">
        <v>7</v>
      </c>
      <c r="F10" s="515" t="s">
        <v>8</v>
      </c>
      <c r="G10" s="518"/>
      <c r="H10" s="518"/>
      <c r="I10" s="519"/>
    </row>
    <row r="11" spans="4:10">
      <c r="E11" s="162" t="s">
        <v>9</v>
      </c>
      <c r="F11" s="515" t="s">
        <v>10</v>
      </c>
      <c r="G11" s="518"/>
      <c r="H11" s="518"/>
      <c r="I11" s="519"/>
    </row>
    <row r="12" spans="4:10">
      <c r="I12" s="161"/>
    </row>
    <row r="13" spans="4:10">
      <c r="I13" s="161"/>
    </row>
    <row r="14" spans="4:10" ht="20.100000000000001" customHeight="1">
      <c r="D14" s="520" t="s">
        <v>11</v>
      </c>
      <c r="E14" s="521"/>
      <c r="F14" s="521"/>
      <c r="G14" s="521"/>
      <c r="H14" s="521"/>
      <c r="I14" s="521"/>
      <c r="J14" s="522"/>
    </row>
    <row r="15" spans="4:10">
      <c r="D15" s="523" t="s">
        <v>12</v>
      </c>
      <c r="E15" s="523"/>
      <c r="F15" s="523"/>
      <c r="G15" s="523"/>
      <c r="H15" s="523"/>
      <c r="I15" s="523"/>
      <c r="J15" s="523"/>
    </row>
    <row r="16" spans="4:10" ht="30" customHeight="1">
      <c r="D16" s="524" t="s">
        <v>13</v>
      </c>
      <c r="E16" s="524"/>
      <c r="F16" s="524"/>
      <c r="G16" s="524"/>
      <c r="H16" s="524"/>
      <c r="I16" s="524"/>
      <c r="J16" s="524"/>
    </row>
    <row r="17" spans="4:10">
      <c r="D17" s="163"/>
      <c r="E17" s="163"/>
      <c r="F17" s="163"/>
      <c r="G17" s="163"/>
      <c r="H17" s="163"/>
      <c r="I17" s="164"/>
      <c r="J17" s="163"/>
    </row>
    <row r="18" spans="4:10">
      <c r="I18" s="161"/>
    </row>
    <row r="19" spans="4:10" ht="20.100000000000001" customHeight="1">
      <c r="D19" s="525" t="s">
        <v>14</v>
      </c>
      <c r="E19" s="525"/>
      <c r="F19" s="525"/>
      <c r="G19" s="525"/>
      <c r="H19" s="525"/>
      <c r="I19" s="525"/>
      <c r="J19" s="525"/>
    </row>
    <row r="20" spans="4:10" ht="18" customHeight="1">
      <c r="D20" s="497" t="s">
        <v>15</v>
      </c>
      <c r="E20" s="526"/>
      <c r="F20" s="526"/>
      <c r="G20" s="526"/>
      <c r="H20" s="526"/>
      <c r="I20" s="526"/>
      <c r="J20" s="527"/>
    </row>
    <row r="21" spans="4:10" ht="16.5" customHeight="1">
      <c r="D21" s="528" t="s">
        <v>16</v>
      </c>
      <c r="E21" s="529"/>
      <c r="F21" s="529"/>
      <c r="G21" s="529"/>
      <c r="H21" s="529"/>
      <c r="I21" s="529"/>
      <c r="J21" s="530"/>
    </row>
    <row r="22" spans="4:10" ht="16.5" customHeight="1">
      <c r="D22" s="509" t="s">
        <v>17</v>
      </c>
      <c r="E22" s="510"/>
      <c r="F22" s="510"/>
      <c r="G22" s="510"/>
      <c r="H22" s="510"/>
      <c r="I22" s="510"/>
      <c r="J22" s="511"/>
    </row>
    <row r="23" spans="4:10" ht="18.75" customHeight="1">
      <c r="D23" s="509" t="s">
        <v>18</v>
      </c>
      <c r="E23" s="510"/>
      <c r="F23" s="510"/>
      <c r="G23" s="510"/>
      <c r="H23" s="510"/>
      <c r="I23" s="510"/>
      <c r="J23" s="511"/>
    </row>
    <row r="24" spans="4:10" ht="28.5" customHeight="1">
      <c r="D24" s="531" t="s">
        <v>19</v>
      </c>
      <c r="E24" s="532"/>
      <c r="F24" s="532"/>
      <c r="G24" s="532"/>
      <c r="H24" s="532"/>
      <c r="I24" s="532"/>
      <c r="J24" s="533"/>
    </row>
    <row r="25" spans="4:10" ht="39.950000000000003" customHeight="1">
      <c r="D25" s="539" t="s">
        <v>20</v>
      </c>
      <c r="E25" s="540"/>
      <c r="F25" s="540"/>
      <c r="G25" s="540"/>
      <c r="H25" s="540"/>
      <c r="I25" s="540"/>
      <c r="J25" s="541"/>
    </row>
    <row r="26" spans="4:10">
      <c r="I26" s="161"/>
    </row>
    <row r="27" spans="4:10">
      <c r="I27" s="161"/>
    </row>
    <row r="28" spans="4:10" ht="20.100000000000001" customHeight="1">
      <c r="D28" s="503" t="s">
        <v>21</v>
      </c>
      <c r="E28" s="504"/>
      <c r="F28" s="504"/>
      <c r="G28" s="504"/>
      <c r="H28" s="504"/>
      <c r="I28" s="504"/>
      <c r="J28" s="505"/>
    </row>
    <row r="29" spans="4:10">
      <c r="D29" s="165">
        <v>1</v>
      </c>
      <c r="E29" s="537" t="s">
        <v>22</v>
      </c>
      <c r="F29" s="538"/>
      <c r="G29" s="538"/>
      <c r="H29" s="538"/>
      <c r="I29" s="538"/>
      <c r="J29" s="168" t="s">
        <v>23</v>
      </c>
    </row>
    <row r="30" spans="4:10">
      <c r="D30" s="165">
        <v>2</v>
      </c>
      <c r="E30" s="537" t="s">
        <v>24</v>
      </c>
      <c r="F30" s="538"/>
      <c r="G30" s="538"/>
      <c r="H30" s="538"/>
      <c r="I30" s="538"/>
      <c r="J30" s="168" t="s">
        <v>24</v>
      </c>
    </row>
    <row r="31" spans="4:10">
      <c r="D31" s="165">
        <v>3</v>
      </c>
      <c r="E31" s="537" t="s">
        <v>25</v>
      </c>
      <c r="F31" s="538"/>
      <c r="G31" s="538"/>
      <c r="H31" s="538"/>
      <c r="I31" s="538"/>
      <c r="J31" s="168" t="s">
        <v>25</v>
      </c>
    </row>
    <row r="32" spans="4:10">
      <c r="D32" s="165">
        <v>4</v>
      </c>
      <c r="E32" s="537" t="s">
        <v>26</v>
      </c>
      <c r="F32" s="538"/>
      <c r="G32" s="538"/>
      <c r="H32" s="538"/>
      <c r="I32" s="538"/>
      <c r="J32" s="168" t="s">
        <v>26</v>
      </c>
    </row>
    <row r="33" spans="4:10">
      <c r="D33" s="165">
        <v>5</v>
      </c>
      <c r="E33" s="537" t="s">
        <v>27</v>
      </c>
      <c r="F33" s="538"/>
      <c r="G33" s="538"/>
      <c r="H33" s="538"/>
      <c r="I33" s="538"/>
      <c r="J33" s="168" t="s">
        <v>27</v>
      </c>
    </row>
    <row r="34" spans="4:10">
      <c r="D34" s="166"/>
      <c r="E34" s="166"/>
      <c r="F34" s="166"/>
      <c r="G34" s="166"/>
      <c r="H34" s="166"/>
      <c r="I34" s="167"/>
      <c r="J34" s="166"/>
    </row>
    <row r="35" spans="4:10">
      <c r="D35" s="166"/>
      <c r="E35" s="166"/>
      <c r="F35" s="166"/>
      <c r="G35" s="166"/>
      <c r="H35" s="166"/>
      <c r="I35" s="167"/>
      <c r="J35" s="166"/>
    </row>
    <row r="36" spans="4:10" ht="20.100000000000001" customHeight="1">
      <c r="D36" s="488" t="s">
        <v>28</v>
      </c>
      <c r="E36" s="489"/>
      <c r="F36" s="489"/>
      <c r="G36" s="489"/>
      <c r="H36" s="489"/>
      <c r="I36" s="489"/>
      <c r="J36" s="490"/>
    </row>
    <row r="37" spans="4:10" ht="39.950000000000003" customHeight="1">
      <c r="D37" s="491" t="s">
        <v>29</v>
      </c>
      <c r="E37" s="492"/>
      <c r="F37" s="492"/>
      <c r="G37" s="492"/>
      <c r="H37" s="492"/>
      <c r="I37" s="492"/>
      <c r="J37" s="493"/>
    </row>
    <row r="38" spans="4:10" ht="39.950000000000003" customHeight="1">
      <c r="D38" s="494" t="s">
        <v>30</v>
      </c>
      <c r="E38" s="495"/>
      <c r="F38" s="495"/>
      <c r="G38" s="495"/>
      <c r="H38" s="495"/>
      <c r="I38" s="495"/>
      <c r="J38" s="496"/>
    </row>
    <row r="39" spans="4:10" ht="53.25" customHeight="1">
      <c r="D39" s="494" t="s">
        <v>31</v>
      </c>
      <c r="E39" s="495"/>
      <c r="F39" s="495"/>
      <c r="G39" s="495"/>
      <c r="H39" s="495"/>
      <c r="I39" s="495"/>
      <c r="J39" s="496"/>
    </row>
    <row r="40" spans="4:10" ht="15" customHeight="1">
      <c r="D40" s="497" t="s">
        <v>32</v>
      </c>
      <c r="E40" s="498"/>
      <c r="F40" s="498"/>
      <c r="G40" s="498"/>
      <c r="H40" s="498"/>
      <c r="I40" s="498"/>
      <c r="J40" s="499"/>
    </row>
    <row r="41" spans="4:10" ht="39.950000000000003" customHeight="1">
      <c r="D41" s="500" t="s">
        <v>33</v>
      </c>
      <c r="E41" s="501"/>
      <c r="F41" s="501"/>
      <c r="G41" s="501"/>
      <c r="H41" s="501"/>
      <c r="I41" s="501"/>
      <c r="J41" s="502"/>
    </row>
    <row r="42" spans="4:10" ht="69.95" customHeight="1">
      <c r="D42" s="500" t="s">
        <v>34</v>
      </c>
      <c r="E42" s="501"/>
      <c r="F42" s="501"/>
      <c r="G42" s="501"/>
      <c r="H42" s="501"/>
      <c r="I42" s="501"/>
      <c r="J42" s="502"/>
    </row>
    <row r="43" spans="4:10" ht="39.950000000000003" customHeight="1">
      <c r="D43" s="534" t="s">
        <v>35</v>
      </c>
      <c r="E43" s="535"/>
      <c r="F43" s="535"/>
      <c r="G43" s="535"/>
      <c r="H43" s="535"/>
      <c r="I43" s="535"/>
      <c r="J43" s="536"/>
    </row>
    <row r="44" spans="4:10">
      <c r="I44" s="161"/>
    </row>
    <row r="45" spans="4:10">
      <c r="I45" s="161"/>
    </row>
    <row r="46" spans="4:10" ht="20.100000000000001" customHeight="1">
      <c r="D46" s="503" t="s">
        <v>36</v>
      </c>
      <c r="E46" s="504"/>
      <c r="F46" s="504"/>
      <c r="G46" s="504"/>
      <c r="H46" s="504"/>
      <c r="I46" s="504"/>
      <c r="J46" s="505"/>
    </row>
    <row r="47" spans="4:10" ht="15" customHeight="1">
      <c r="D47" s="487" t="s">
        <v>37</v>
      </c>
      <c r="E47" s="487"/>
      <c r="F47" s="487"/>
      <c r="G47" s="487"/>
      <c r="H47" s="487"/>
      <c r="I47" s="487"/>
      <c r="J47" s="487"/>
    </row>
    <row r="48" spans="4:10" ht="15" customHeight="1">
      <c r="D48" s="487" t="s">
        <v>38</v>
      </c>
      <c r="E48" s="487"/>
      <c r="F48" s="487"/>
      <c r="G48" s="487"/>
      <c r="H48" s="487"/>
      <c r="I48" s="487"/>
      <c r="J48" s="487"/>
    </row>
    <row r="49" spans="4:10" ht="15" customHeight="1">
      <c r="D49" s="487" t="s">
        <v>39</v>
      </c>
      <c r="E49" s="487"/>
      <c r="F49" s="487"/>
      <c r="G49" s="487"/>
      <c r="H49" s="487"/>
      <c r="I49" s="487"/>
      <c r="J49" s="487"/>
    </row>
    <row r="50" spans="4:10" ht="30" customHeight="1">
      <c r="D50" s="487" t="s">
        <v>40</v>
      </c>
      <c r="E50" s="487"/>
      <c r="F50" s="487"/>
      <c r="G50" s="487"/>
      <c r="H50" s="487"/>
      <c r="I50" s="487"/>
      <c r="J50" s="487"/>
    </row>
    <row r="51" spans="4:10" ht="30" customHeight="1">
      <c r="D51" s="487" t="s">
        <v>41</v>
      </c>
      <c r="E51" s="487"/>
      <c r="F51" s="487"/>
      <c r="G51" s="487"/>
      <c r="H51" s="487"/>
      <c r="I51" s="487"/>
      <c r="J51" s="487"/>
    </row>
    <row r="52" spans="4:10" ht="45" customHeight="1">
      <c r="D52" s="507" t="s">
        <v>42</v>
      </c>
      <c r="E52" s="487"/>
      <c r="F52" s="487"/>
      <c r="G52" s="487"/>
      <c r="H52" s="487"/>
      <c r="I52" s="487"/>
      <c r="J52" s="487"/>
    </row>
    <row r="53" spans="4:10" ht="30" customHeight="1">
      <c r="D53" s="507" t="s">
        <v>43</v>
      </c>
      <c r="E53" s="487"/>
      <c r="F53" s="487"/>
      <c r="G53" s="487"/>
      <c r="H53" s="487"/>
      <c r="I53" s="487"/>
      <c r="J53" s="487"/>
    </row>
    <row r="54" spans="4:10" ht="15" customHeight="1">
      <c r="D54" s="508" t="s">
        <v>44</v>
      </c>
      <c r="E54" s="506"/>
      <c r="F54" s="506"/>
      <c r="G54" s="506"/>
      <c r="H54" s="506"/>
      <c r="I54" s="506"/>
      <c r="J54" s="506"/>
    </row>
    <row r="55" spans="4:10" ht="15" customHeight="1">
      <c r="D55" s="506" t="s">
        <v>45</v>
      </c>
      <c r="E55" s="506"/>
      <c r="F55" s="506"/>
      <c r="G55" s="506"/>
      <c r="H55" s="506"/>
      <c r="I55" s="506"/>
      <c r="J55" s="506"/>
    </row>
    <row r="56" spans="4:10">
      <c r="I56" s="161"/>
    </row>
    <row r="57" spans="4:10">
      <c r="I57" s="161"/>
    </row>
    <row r="58" spans="4:10">
      <c r="I58" s="161"/>
    </row>
  </sheetData>
  <sheetProtection algorithmName="SHA-512" hashValue="001ZbGie0k37gUjdoD3zwRZ+CcpKlesqQxFCcZ9Vt9KNEbeJCWUrvkl/FDhdj+na+2/fVKePuvtl50bh01kmag==" saltValue="8a2bedAegAw/ObfbgRh0HQ==" spinCount="100000" sheet="1" objects="1" scenarios="1"/>
  <mergeCells count="40">
    <mergeCell ref="D23:J23"/>
    <mergeCell ref="D24:J24"/>
    <mergeCell ref="D42:J42"/>
    <mergeCell ref="D43:J43"/>
    <mergeCell ref="E31:I31"/>
    <mergeCell ref="E32:I32"/>
    <mergeCell ref="D28:J28"/>
    <mergeCell ref="E29:I29"/>
    <mergeCell ref="E30:I30"/>
    <mergeCell ref="E33:I33"/>
    <mergeCell ref="D25:J25"/>
    <mergeCell ref="D22:J22"/>
    <mergeCell ref="E6:I6"/>
    <mergeCell ref="F7:I7"/>
    <mergeCell ref="F8:I8"/>
    <mergeCell ref="F9:I9"/>
    <mergeCell ref="F11:I11"/>
    <mergeCell ref="D14:J14"/>
    <mergeCell ref="D15:J15"/>
    <mergeCell ref="D16:J16"/>
    <mergeCell ref="D19:J19"/>
    <mergeCell ref="D20:J20"/>
    <mergeCell ref="D21:J21"/>
    <mergeCell ref="F10:I10"/>
    <mergeCell ref="D55:J55"/>
    <mergeCell ref="D49:J49"/>
    <mergeCell ref="D50:J50"/>
    <mergeCell ref="D51:J51"/>
    <mergeCell ref="D52:J52"/>
    <mergeCell ref="D53:J53"/>
    <mergeCell ref="D54:J54"/>
    <mergeCell ref="D48:J48"/>
    <mergeCell ref="D36:J36"/>
    <mergeCell ref="D37:J37"/>
    <mergeCell ref="D38:J38"/>
    <mergeCell ref="D39:J39"/>
    <mergeCell ref="D40:J40"/>
    <mergeCell ref="D41:J41"/>
    <mergeCell ref="D46:J46"/>
    <mergeCell ref="D47:J47"/>
  </mergeCells>
  <hyperlinks>
    <hyperlink ref="J30" location="Declaration!D8" display="Declaration" xr:uid="{00000000-0004-0000-0000-000000000000}"/>
    <hyperlink ref="J31" location="Summary!E8" display="Summary" xr:uid="{00000000-0004-0000-0000-000001000000}"/>
    <hyperlink ref="J32" location="'Shareholding Pattern'!E9" display="Shareholding Pattern" xr:uid="{00000000-0004-0000-0000-000002000000}"/>
    <hyperlink ref="J29" location="GeneralInfo!E5" display="General Info" xr:uid="{00000000-0004-0000-0000-000003000000}"/>
    <hyperlink ref="F7:I7" location="Index!D14" display="Overview" xr:uid="{00000000-0004-0000-0000-000004000000}"/>
    <hyperlink ref="F8:I8" location="Index!D19" display="Before you begin" xr:uid="{00000000-0004-0000-0000-000005000000}"/>
    <hyperlink ref="F9:I9" location="Index!D28" display="Index" xr:uid="{00000000-0004-0000-0000-000006000000}"/>
    <hyperlink ref="F11:I11" location="Index!D46" display="Fill up the Shareholding Pattern" xr:uid="{00000000-0004-0000-0000-000007000000}"/>
    <hyperlink ref="F10:I10" location="Index!D36" display="Steps for Filing Shareholding Pattern" xr:uid="{00000000-0004-0000-0000-00000A000000}"/>
    <hyperlink ref="J33" location="'Annexure B'!D8" display="Annexure B" xr:uid="{00000000-0004-0000-0000-00000B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BI17"/>
  <sheetViews>
    <sheetView showGridLines="0" topLeftCell="A7" zoomScale="80" zoomScaleNormal="80" workbookViewId="0">
      <pane xSplit="6" ySplit="5" topLeftCell="G12" activePane="bottomRight" state="frozen"/>
      <selection pane="topRight" activeCell="G7" sqref="G7"/>
      <selection pane="bottomLeft" activeCell="A12" sqref="A12"/>
      <selection pane="bottomRight" activeCell="G34" sqref="G34"/>
    </sheetView>
  </sheetViews>
  <sheetFormatPr defaultColWidth="0" defaultRowHeight="15"/>
  <cols>
    <col min="1" max="1" width="2.28515625" hidden="1" customWidth="1"/>
    <col min="2" max="2" width="2.140625" hidden="1" customWidth="1"/>
    <col min="3" max="3" width="2" customWidth="1"/>
    <col min="4" max="4" width="8.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7109375" style="180" customWidth="1"/>
    <col min="39" max="41" width="5.7109375" hidden="1" customWidth="1"/>
    <col min="42" max="16384" width="1" hidden="1"/>
  </cols>
  <sheetData>
    <row r="1" spans="4:61" hidden="1">
      <c r="I1">
        <v>1</v>
      </c>
      <c r="AK1"/>
      <c r="AL1"/>
      <c r="AZ1" t="s">
        <v>561</v>
      </c>
    </row>
    <row r="2" spans="4:61" hidden="1">
      <c r="E2" t="s">
        <v>562</v>
      </c>
      <c r="F2" t="s">
        <v>563</v>
      </c>
      <c r="G2" t="s">
        <v>490</v>
      </c>
      <c r="H2" t="s">
        <v>491</v>
      </c>
      <c r="I2" t="s">
        <v>136</v>
      </c>
      <c r="J2" t="s">
        <v>137</v>
      </c>
      <c r="K2" t="s">
        <v>138</v>
      </c>
      <c r="L2" t="s">
        <v>139</v>
      </c>
      <c r="M2" t="s">
        <v>140</v>
      </c>
      <c r="N2" t="s">
        <v>141</v>
      </c>
      <c r="O2" t="s">
        <v>142</v>
      </c>
      <c r="P2" t="s">
        <v>143</v>
      </c>
      <c r="Q2" t="s">
        <v>144</v>
      </c>
      <c r="R2" t="s">
        <v>145</v>
      </c>
      <c r="S2" t="s">
        <v>146</v>
      </c>
      <c r="T2" t="s">
        <v>210</v>
      </c>
      <c r="U2" t="s">
        <v>211</v>
      </c>
      <c r="V2" t="s">
        <v>149</v>
      </c>
      <c r="W2" t="s">
        <v>150</v>
      </c>
      <c r="X2" t="s">
        <v>151</v>
      </c>
      <c r="Y2" t="s">
        <v>152</v>
      </c>
      <c r="Z2" t="s">
        <v>153</v>
      </c>
      <c r="AA2" t="s">
        <v>154</v>
      </c>
      <c r="AB2" t="s">
        <v>155</v>
      </c>
      <c r="AC2" t="s">
        <v>156</v>
      </c>
      <c r="AD2" t="s">
        <v>157</v>
      </c>
      <c r="AE2" t="s">
        <v>158</v>
      </c>
      <c r="AF2" t="s">
        <v>159</v>
      </c>
      <c r="AG2" t="s">
        <v>160</v>
      </c>
      <c r="AH2" t="s">
        <v>161</v>
      </c>
      <c r="AI2" t="s">
        <v>162</v>
      </c>
      <c r="AJ2" t="s">
        <v>492</v>
      </c>
      <c r="AK2" t="s">
        <v>493</v>
      </c>
      <c r="AL2"/>
      <c r="AZ2" t="s">
        <v>452</v>
      </c>
      <c r="BH2" t="s">
        <v>494</v>
      </c>
      <c r="BI2" t="s">
        <v>495</v>
      </c>
    </row>
    <row r="3" spans="4:61" hidden="1">
      <c r="AK3"/>
      <c r="AL3"/>
      <c r="AZ3" t="s">
        <v>564</v>
      </c>
    </row>
    <row r="4" spans="4:61" hidden="1">
      <c r="AK4"/>
      <c r="AL4"/>
      <c r="AZ4" t="s">
        <v>551</v>
      </c>
    </row>
    <row r="5" spans="4:61" hidden="1">
      <c r="AK5"/>
      <c r="AL5"/>
      <c r="AZ5" t="s">
        <v>565</v>
      </c>
    </row>
    <row r="6" spans="4:61" hidden="1">
      <c r="AK6"/>
      <c r="AL6"/>
      <c r="AZ6" t="s">
        <v>566</v>
      </c>
    </row>
    <row r="7" spans="4:61" ht="15" customHeight="1">
      <c r="AK7"/>
      <c r="AL7"/>
    </row>
    <row r="8" spans="4:61" ht="15" customHeight="1">
      <c r="AK8"/>
      <c r="AL8"/>
    </row>
    <row r="9" spans="4:61" ht="29.25" customHeight="1">
      <c r="D9" s="597" t="s">
        <v>85</v>
      </c>
      <c r="E9" s="546" t="s">
        <v>567</v>
      </c>
      <c r="F9" s="546"/>
      <c r="G9" s="597" t="s">
        <v>496</v>
      </c>
      <c r="H9" s="546" t="s">
        <v>497</v>
      </c>
      <c r="I9" s="546" t="s">
        <v>568</v>
      </c>
      <c r="J9" s="546" t="s">
        <v>171</v>
      </c>
      <c r="K9" s="546" t="s">
        <v>172</v>
      </c>
      <c r="L9" s="546" t="s">
        <v>173</v>
      </c>
      <c r="M9" s="546" t="s">
        <v>174</v>
      </c>
      <c r="N9" s="546" t="s">
        <v>175</v>
      </c>
      <c r="O9" s="546" t="s">
        <v>213</v>
      </c>
      <c r="P9" s="546"/>
      <c r="Q9" s="546"/>
      <c r="R9" s="546"/>
      <c r="S9" s="563" t="s">
        <v>177</v>
      </c>
      <c r="T9" s="564" t="s">
        <v>214</v>
      </c>
      <c r="U9" s="564" t="s">
        <v>215</v>
      </c>
      <c r="V9" s="563" t="s">
        <v>180</v>
      </c>
      <c r="W9" s="564" t="s">
        <v>498</v>
      </c>
      <c r="X9" s="591" t="s">
        <v>182</v>
      </c>
      <c r="Y9" s="546" t="s">
        <v>183</v>
      </c>
      <c r="Z9" s="546"/>
      <c r="AA9" s="546" t="s">
        <v>184</v>
      </c>
      <c r="AB9" s="546"/>
      <c r="AC9" s="546" t="s">
        <v>185</v>
      </c>
      <c r="AD9" s="546"/>
      <c r="AE9" s="574" t="s">
        <v>186</v>
      </c>
      <c r="AF9" s="575"/>
      <c r="AG9" s="574" t="s">
        <v>216</v>
      </c>
      <c r="AH9" s="575"/>
      <c r="AI9" s="546" t="s">
        <v>188</v>
      </c>
      <c r="AJ9" s="546" t="s">
        <v>492</v>
      </c>
      <c r="AK9" s="597" t="s">
        <v>493</v>
      </c>
      <c r="AL9"/>
      <c r="BD9" t="s">
        <v>567</v>
      </c>
    </row>
    <row r="10" spans="4:61" ht="31.5" customHeight="1">
      <c r="D10" s="598"/>
      <c r="E10" s="546"/>
      <c r="F10" s="546"/>
      <c r="G10" s="598"/>
      <c r="H10" s="546"/>
      <c r="I10" s="546"/>
      <c r="J10" s="546"/>
      <c r="K10" s="546"/>
      <c r="L10" s="546"/>
      <c r="M10" s="546"/>
      <c r="N10" s="546"/>
      <c r="O10" s="546" t="s">
        <v>217</v>
      </c>
      <c r="P10" s="546"/>
      <c r="Q10" s="546"/>
      <c r="R10" s="546" t="s">
        <v>218</v>
      </c>
      <c r="S10" s="563"/>
      <c r="T10" s="565"/>
      <c r="U10" s="565"/>
      <c r="V10" s="563"/>
      <c r="W10" s="565"/>
      <c r="X10" s="591"/>
      <c r="Y10" s="546"/>
      <c r="Z10" s="546"/>
      <c r="AA10" s="546"/>
      <c r="AB10" s="546"/>
      <c r="AC10" s="546"/>
      <c r="AD10" s="546"/>
      <c r="AE10" s="547"/>
      <c r="AF10" s="548"/>
      <c r="AG10" s="547"/>
      <c r="AH10" s="548"/>
      <c r="AI10" s="546"/>
      <c r="AJ10" s="546"/>
      <c r="AK10" s="598"/>
      <c r="AL10"/>
      <c r="BD10" t="s">
        <v>569</v>
      </c>
    </row>
    <row r="11" spans="4:61" ht="78.75" customHeight="1">
      <c r="D11" s="545"/>
      <c r="E11" s="546"/>
      <c r="F11" s="546"/>
      <c r="G11" s="545"/>
      <c r="H11" s="546"/>
      <c r="I11" s="546"/>
      <c r="J11" s="546"/>
      <c r="K11" s="546"/>
      <c r="L11" s="546"/>
      <c r="M11" s="546"/>
      <c r="N11" s="546"/>
      <c r="O11" s="24" t="s">
        <v>219</v>
      </c>
      <c r="P11" s="24" t="s">
        <v>570</v>
      </c>
      <c r="Q11" s="24" t="s">
        <v>195</v>
      </c>
      <c r="R11" s="546"/>
      <c r="S11" s="563"/>
      <c r="T11" s="566"/>
      <c r="U11" s="566"/>
      <c r="V11" s="563"/>
      <c r="W11" s="566"/>
      <c r="X11" s="591"/>
      <c r="Y11" s="50" t="s">
        <v>196</v>
      </c>
      <c r="Z11" s="50" t="s">
        <v>197</v>
      </c>
      <c r="AA11" s="102" t="s">
        <v>196</v>
      </c>
      <c r="AB11" s="50" t="s">
        <v>197</v>
      </c>
      <c r="AC11" s="102" t="s">
        <v>196</v>
      </c>
      <c r="AD11" s="50" t="s">
        <v>197</v>
      </c>
      <c r="AE11" s="102" t="s">
        <v>196</v>
      </c>
      <c r="AF11" s="50" t="s">
        <v>197</v>
      </c>
      <c r="AG11" s="102" t="s">
        <v>196</v>
      </c>
      <c r="AH11" s="50" t="s">
        <v>197</v>
      </c>
      <c r="AI11" s="546"/>
      <c r="AJ11" s="546"/>
      <c r="AK11" s="545"/>
      <c r="AL11"/>
    </row>
    <row r="12" spans="4:61" ht="24" customHeight="1">
      <c r="D12" s="7" t="s">
        <v>571</v>
      </c>
      <c r="E12" s="39" t="s">
        <v>243</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64"/>
      <c r="F13" s="59"/>
      <c r="G13" s="59"/>
      <c r="H13" s="12"/>
      <c r="I13" s="12"/>
      <c r="J13" s="12"/>
      <c r="K13" s="34"/>
      <c r="L13" s="34"/>
      <c r="M13" s="143" t="str">
        <f>+IFERROR(IF(COUNT(J13:L13),ROUND(SUM(J13:L13),0),""),"")</f>
        <v/>
      </c>
      <c r="N13" s="141" t="str">
        <f>+IFERROR(IF(COUNT(M13),ROUND(M13/'Shareholding Pattern'!$L$78*100,2),""),0)</f>
        <v/>
      </c>
      <c r="O13" s="171" t="str">
        <f>IF(J13="","",J13)</f>
        <v/>
      </c>
      <c r="P13" s="131"/>
      <c r="Q13" s="142" t="str">
        <f>+IFERROR(IF(COUNT(O13:P13),ROUND(SUM(O13,P13),2),""),"")</f>
        <v/>
      </c>
      <c r="R13" s="141"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2" t="str">
        <f>+IFERROR(IF(COUNT(AA13,AC13,AE13),ROUND(SUM(AA13,AC13,AE13),0),""),"")</f>
        <v/>
      </c>
      <c r="AH13" s="13" t="str">
        <f>+IFERROR(IF(COUNT(AG13),ROUND(SUM(AG13)/SUM(M13)*100,2),""),0)</f>
        <v/>
      </c>
      <c r="AI13" s="134"/>
      <c r="AJ13" s="176"/>
      <c r="AK13" s="194"/>
      <c r="AL13" s="179">
        <f>IF(COUNT(H16:$AI$15000)=0,"",SUM(AK1:AK65534))</f>
        <v>0</v>
      </c>
      <c r="AN13" s="210">
        <f>IF(SUM(M13)&gt;0,1,0)</f>
        <v>0</v>
      </c>
      <c r="AO13" s="210">
        <f>IF(COUNT(M13:$M$15000)=0,"",SUM(AN1:AN65532))</f>
        <v>1</v>
      </c>
    </row>
    <row r="14" spans="4:61" ht="24.75" customHeight="1">
      <c r="D14" s="67"/>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4:61" ht="24.75" customHeight="1">
      <c r="D15" s="48">
        <v>1</v>
      </c>
      <c r="E15" s="462" t="s">
        <v>452</v>
      </c>
      <c r="F15" s="463"/>
      <c r="G15" s="463" t="s">
        <v>572</v>
      </c>
      <c r="H15" s="34" t="s">
        <v>542</v>
      </c>
      <c r="I15" s="34">
        <v>1</v>
      </c>
      <c r="J15" s="34">
        <v>14980000</v>
      </c>
      <c r="K15" s="34"/>
      <c r="L15" s="34"/>
      <c r="M15" s="461">
        <f>+IFERROR(IF(COUNT(J15:L15),ROUND(SUM(J15:L15),0),""),"")</f>
        <v>14980000</v>
      </c>
      <c r="N15" s="142">
        <f>+IFERROR(IF(COUNT(M15),ROUND(M15/'Shareholding Pattern'!$L$78*100,2),""),0)</f>
        <v>74.900000000000006</v>
      </c>
      <c r="O15" s="131">
        <f>IF(J15="","",J15)</f>
        <v>14980000</v>
      </c>
      <c r="P15" s="131"/>
      <c r="Q15" s="119">
        <f>+IFERROR(IF(COUNT(O15:P15),ROUND(SUM(O15,P15),2),""),"")</f>
        <v>14980000</v>
      </c>
      <c r="R15" s="142">
        <f>+IFERROR(IF(COUNT(Q15),ROUND(Q15/('Shareholding Pattern'!$P$79)*100,2),""),0)</f>
        <v>74.900000000000006</v>
      </c>
      <c r="S15" s="34"/>
      <c r="T15" s="34"/>
      <c r="U15" s="34"/>
      <c r="V15" s="461" t="str">
        <f>+IFERROR(IF(COUNT(S15:U15),ROUND(SUM(S15:U15),0),""),"")</f>
        <v/>
      </c>
      <c r="W15" s="262">
        <f>+IFERROR(IF(COUNT(M15,V15),ROUND(SUM(M15,V15),0),""),"")</f>
        <v>14980000</v>
      </c>
      <c r="X15" s="142">
        <f>+IFERROR(IF(COUNT(M15,V15),ROUND(SUM(V15,M15)/SUM('Shareholding Pattern'!$L$78,'Shareholding Pattern'!$U$78)*100,2),""),0)</f>
        <v>74.900000000000006</v>
      </c>
      <c r="Y15" s="34"/>
      <c r="Z15" s="119" t="str">
        <f>+IFERROR(IF(COUNT(Y15),ROUND(SUM(Y15)/SUM(M15)*100,2),""),0)</f>
        <v/>
      </c>
      <c r="AA15" s="34"/>
      <c r="AB15" s="119" t="str">
        <f>+IFERROR(IF(COUNT(AA15),ROUND(SUM(AA15)/SUM(M15)*100,2),""),0)</f>
        <v/>
      </c>
      <c r="AC15" s="34"/>
      <c r="AD15" s="119" t="str">
        <f>+IFERROR(IF(COUNT(AC15),ROUND(SUM(AC15)/SUM(M15)*100,2),""),0)</f>
        <v/>
      </c>
      <c r="AE15" s="34"/>
      <c r="AF15" s="119" t="str">
        <f>+IFERROR(IF(COUNT(AE15),ROUND(SUM(AE15)/SUM(M15)*100,2),""),0)</f>
        <v/>
      </c>
      <c r="AG15" s="262" t="str">
        <f>+IFERROR(IF(COUNT(AA15,AC15,AE15),ROUND(SUM(AA15,AC15,AE15),0),""),"")</f>
        <v/>
      </c>
      <c r="AH15" s="458" t="str">
        <f>+IFERROR(IF(COUNT(AG15),ROUND(SUM(AG15)/SUM(M15)*100,2),""),0)</f>
        <v/>
      </c>
      <c r="AI15" s="464">
        <v>14980000</v>
      </c>
      <c r="AJ15" s="176"/>
      <c r="AK15" s="194" t="s">
        <v>494</v>
      </c>
      <c r="AL15" s="179" t="str">
        <f>IF(COUNT(H18:$AI$15000)=0,"",SUM(AK3:AK65536))</f>
        <v/>
      </c>
      <c r="AM15" s="9"/>
      <c r="AN15" s="210">
        <f>IF(SUM(M15)&gt;0,1,0)</f>
        <v>1</v>
      </c>
    </row>
    <row r="16" spans="4:61" ht="18.75" hidden="1" customHeight="1">
      <c r="D16" s="30"/>
      <c r="AH16" s="135"/>
    </row>
    <row r="17" spans="4:35" ht="20.100000000000001" customHeight="1">
      <c r="D17" s="44"/>
      <c r="E17" s="136" t="s">
        <v>501</v>
      </c>
      <c r="F17" s="26"/>
      <c r="G17" s="45"/>
      <c r="H17" s="136" t="s">
        <v>195</v>
      </c>
      <c r="I17" s="47">
        <f>+IFERROR(IF(COUNT(I14:I16),ROUND(SUM(I14:I16),0),""),"")</f>
        <v>1</v>
      </c>
      <c r="J17" s="47">
        <f>+IFERROR(IF(COUNT(J14:J16),ROUND(SUM(J14:J16),0),""),"")</f>
        <v>14980000</v>
      </c>
      <c r="K17" s="47" t="str">
        <f>+IFERROR(IF(COUNT(K14:K16),ROUND(SUM(K14:K16),0),""),"")</f>
        <v/>
      </c>
      <c r="L17" s="47" t="str">
        <f>+IFERROR(IF(COUNT(L14:L16),ROUND(SUM(L14:L16),0),""),"")</f>
        <v/>
      </c>
      <c r="M17" s="47">
        <f>+IFERROR(IF(COUNT(M14:M16),ROUND(SUM(M14:M16),0),""),"")</f>
        <v>14980000</v>
      </c>
      <c r="N17" s="141">
        <f>+IFERROR(IF(COUNT(M17),ROUND(M17/'Shareholding Pattern'!$L$78*100,2),""),0)</f>
        <v>74.900000000000006</v>
      </c>
      <c r="O17" s="121">
        <f>+IFERROR(IF(COUNT(O14:O16),ROUND(SUM(O14:O16),0),""),"")</f>
        <v>14980000</v>
      </c>
      <c r="P17" s="121" t="str">
        <f>+IFERROR(IF(COUNT(P14:P16),ROUND(SUM(P14:P16),0),""),"")</f>
        <v/>
      </c>
      <c r="Q17" s="121">
        <f>+IFERROR(IF(COUNT(Q14:Q16),ROUND(SUM(Q14:Q16),0),""),"")</f>
        <v>14980000</v>
      </c>
      <c r="R17" s="141">
        <f>+IFERROR(IF(COUNT(Q17),ROUND(Q17/('Shareholding Pattern'!$P$79)*100,2),""),0)</f>
        <v>74.900000000000006</v>
      </c>
      <c r="S17" s="47" t="str">
        <f>+IFERROR(IF(COUNT(S14:S16),ROUND(SUM(S14:S16),0),""),"")</f>
        <v/>
      </c>
      <c r="T17" s="47" t="str">
        <f>+IFERROR(IF(COUNT(T14:T16),ROUND(SUM(T14:T16),0),""),"")</f>
        <v/>
      </c>
      <c r="U17" s="47" t="str">
        <f>+IFERROR(IF(COUNT(U14:U16),ROUND(SUM(U14:U16),0),""),"")</f>
        <v/>
      </c>
      <c r="V17" s="47" t="str">
        <f>+IFERROR(IF(COUNT(V14:V16),ROUND(SUM(V14:V16),0),""),"")</f>
        <v/>
      </c>
      <c r="W17" s="47">
        <f>+IFERROR(IF(COUNT(W14:W16),ROUND(SUM(W14:W16),0),""),"")</f>
        <v>14980000</v>
      </c>
      <c r="X17" s="141">
        <f>+IFERROR(IF(COUNT(M17,V17),ROUND(SUM(V17,M17)/SUM('Shareholding Pattern'!$L$78,'Shareholding Pattern'!$U$78)*100,2),""),0)</f>
        <v>74.900000000000006</v>
      </c>
      <c r="Y17" s="47" t="str">
        <f>+IFERROR(IF(COUNT(Y14:Y16),ROUND(SUM(Y14:Y16),0),""),"")</f>
        <v/>
      </c>
      <c r="Z17" s="141" t="str">
        <f>+IFERROR(IF(COUNT(Y17),ROUND(SUM(Y17)/SUM(M17)*100,2),""),0)</f>
        <v/>
      </c>
      <c r="AA17" s="47" t="str">
        <f>+IFERROR(IF(COUNT(AA14:AA16),ROUND(SUM(AA14:AA16),0),""),"")</f>
        <v/>
      </c>
      <c r="AB17" s="141" t="str">
        <f>+IFERROR(IF(COUNT(AA17),ROUND(SUM(AA17)/SUM(M17)*100,2),""),0)</f>
        <v/>
      </c>
      <c r="AC17" s="47" t="str">
        <f>+IFERROR(IF(COUNT(AC14:AC16),ROUND(SUM(AC14:AC16),0),""),"")</f>
        <v/>
      </c>
      <c r="AD17" s="141" t="str">
        <f>+IFERROR(IF(COUNT(AC17),ROUND(SUM(AC17)/SUM(M17)*100,2),""),0)</f>
        <v/>
      </c>
      <c r="AE17" s="47" t="str">
        <f>+IFERROR(IF(COUNT(AE14:AE16),ROUND(SUM(AE14:AE16),0),""),"")</f>
        <v/>
      </c>
      <c r="AF17" s="141" t="str">
        <f>+IFERROR(IF(COUNT(AE17),ROUND(SUM(AE17)/SUM(M17)*100,2),""),0)</f>
        <v/>
      </c>
      <c r="AG17" s="47" t="str">
        <f>+IFERROR(IF(COUNT(AG14:AG16),ROUND(SUM(AG14:AG16),0),""),"")</f>
        <v/>
      </c>
      <c r="AH17" s="141" t="str">
        <f>+IFERROR(IF(COUNT(AG17),ROUND(SUM(AG17)/SUM(M17)*100,2),""),0)</f>
        <v/>
      </c>
      <c r="AI17" s="47">
        <f>+IFERROR(IF(COUNT(AI14:AI16),ROUND(SUM(AI14:AI16),0),""),"")</f>
        <v>14980000</v>
      </c>
    </row>
  </sheetData>
  <sheetProtection algorithmName="SHA-512" hashValue="IZwOAXuI4znVsXSUY7KZ6DNdgEY7ZB35w57liemOaWeCy02PMVZbAhY2+eSu1OrDxjRQ74wRxCDFZ8uQS66HTw==" saltValue="byDgFVVkeyED6ffem4uYsw==" spinCount="100000" sheet="1" objects="1" scenarios="1"/>
  <sortState xmlns:xlrd2="http://schemas.microsoft.com/office/spreadsheetml/2017/richdata2" ref="G16:AI21">
    <sortCondition ref="AI16"/>
  </sortState>
  <mergeCells count="28">
    <mergeCell ref="U9:U11"/>
    <mergeCell ref="J9:J11"/>
    <mergeCell ref="K9:K11"/>
    <mergeCell ref="L9:L11"/>
    <mergeCell ref="M9:M11"/>
    <mergeCell ref="N9:N11"/>
    <mergeCell ref="D9:D11"/>
    <mergeCell ref="I9:I11"/>
    <mergeCell ref="E9:E11"/>
    <mergeCell ref="F9:F11"/>
    <mergeCell ref="H9:H11"/>
    <mergeCell ref="G9:G11"/>
    <mergeCell ref="AK9:AK11"/>
    <mergeCell ref="T9:T11"/>
    <mergeCell ref="V9:V11"/>
    <mergeCell ref="O10:Q10"/>
    <mergeCell ref="R10:R11"/>
    <mergeCell ref="S9:S11"/>
    <mergeCell ref="O9:R9"/>
    <mergeCell ref="AJ9:AJ11"/>
    <mergeCell ref="Y9:Z10"/>
    <mergeCell ref="AG9:AH10"/>
    <mergeCell ref="AI9:AI11"/>
    <mergeCell ref="X9:X11"/>
    <mergeCell ref="W9:W11"/>
    <mergeCell ref="AA9:AB10"/>
    <mergeCell ref="AC9:AD10"/>
    <mergeCell ref="AE9:AF10"/>
  </mergeCells>
  <dataValidations count="10">
    <dataValidation type="whole" operator="lessThanOrEqual" allowBlank="1" showInputMessage="1" showErrorMessage="1" sqref="AI13:AJ13 AI15:AJ15" xr:uid="{00000000-0002-0000-0900-000000000000}">
      <formula1>M13</formula1>
    </dataValidation>
    <dataValidation type="textLength" operator="equal" allowBlank="1" showInputMessage="1" showErrorMessage="1" prompt="[A-Z][A-Z][A-Z][A-Z][A-Z][0-9][0-9][0-9][0-9][A-Z]_x000a__x000a_In absence of PAN write : ZZZZZ9999Z" sqref="H13 H15" xr:uid="{00000000-0002-0000-0900-000003000000}">
      <formula1>10</formula1>
    </dataValidation>
    <dataValidation type="whole" operator="greaterThanOrEqual" allowBlank="1" showInputMessage="1" showErrorMessage="1" sqref="S13:U13 I13:L13 O13:P13 S15:U15 I15:L15 O15:P15" xr:uid="{00000000-0002-0000-0900-000004000000}">
      <formula1>0</formula1>
    </dataValidation>
    <dataValidation type="list" allowBlank="1" showInputMessage="1" showErrorMessage="1" sqref="E13 E15" xr:uid="{00000000-0002-0000-0900-000005000000}">
      <formula1>$AZ$1:$AZ$6</formula1>
    </dataValidation>
    <dataValidation type="list" allowBlank="1" showInputMessage="1" showErrorMessage="1" sqref="F13 F15" xr:uid="{00000000-0002-0000-0900-000006000000}">
      <formula1>$BD$9:$BD$10</formula1>
    </dataValidation>
    <dataValidation type="list" allowBlank="1" showInputMessage="1" showErrorMessage="1" sqref="AK13 AK15" xr:uid="{00000000-0002-0000-0900-000007000000}">
      <formula1>$BH$2:$BI$2</formula1>
    </dataValidation>
    <dataValidation type="whole" operator="lessThanOrEqual" allowBlank="1" showInputMessage="1" showErrorMessage="1" sqref="Y13 Y15" xr:uid="{E511E1F1-7E20-4F94-84C0-D51BA7CBFB5B}">
      <formula1>M13</formula1>
    </dataValidation>
    <dataValidation type="whole" operator="lessThanOrEqual" allowBlank="1" showInputMessage="1" showErrorMessage="1" sqref="AA13 AA15" xr:uid="{F67AF02E-62D5-4B30-B31B-1431B7789D29}">
      <formula1>M13</formula1>
    </dataValidation>
    <dataValidation type="whole" operator="lessThanOrEqual" allowBlank="1" showInputMessage="1" showErrorMessage="1" sqref="AC13 AC15" xr:uid="{287E7335-E38B-4623-87AE-A3F7D7EB2DF8}">
      <formula1>M13</formula1>
    </dataValidation>
    <dataValidation type="whole" operator="lessThanOrEqual" allowBlank="1" showInputMessage="1" showErrorMessage="1" sqref="AE13 AE15" xr:uid="{16A55DFA-BFA2-492F-8458-338C09E9FB6F}">
      <formula1>M13</formula1>
    </dataValidation>
  </dataValidations>
  <hyperlinks>
    <hyperlink ref="H17" location="'Shareholding Pattern'!F17" display="Total" xr:uid="{00000000-0004-0000-0900-000000000000}"/>
    <hyperlink ref="E17"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35</xdr:col>
                    <xdr:colOff>57150</xdr:colOff>
                    <xdr:row>14</xdr:row>
                    <xdr:rowOff>57150</xdr:rowOff>
                  </from>
                  <to>
                    <xdr:col>35</xdr:col>
                    <xdr:colOff>1352550</xdr:colOff>
                    <xdr:row>14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A1:BA16"/>
  <sheetViews>
    <sheetView showGridLines="0" topLeftCell="A7" zoomScale="80" zoomScaleNormal="80" workbookViewId="0">
      <pane xSplit="6" ySplit="5" topLeftCell="G12" activePane="bottomRight" state="frozen"/>
      <selection pane="topRight" activeCell="G7" sqref="G7"/>
      <selection pane="bottomLeft" activeCell="A12" sqref="A12"/>
      <selection pane="bottomRight" activeCell="F12" sqref="F12"/>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2:53" hidden="1">
      <c r="B1" s="211" t="s">
        <v>573</v>
      </c>
      <c r="E1">
        <v>1</v>
      </c>
      <c r="I1">
        <v>0</v>
      </c>
    </row>
    <row r="2" spans="2: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2:53" hidden="1"/>
    <row r="4" spans="2:53" hidden="1"/>
    <row r="5" spans="2:53" hidden="1"/>
    <row r="6" spans="2:53" hidden="1"/>
    <row r="7" spans="2:53" ht="15" customHeight="1"/>
    <row r="8" spans="2:53" ht="15" customHeight="1"/>
    <row r="9" spans="2:53"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498</v>
      </c>
      <c r="V9" s="591" t="s">
        <v>182</v>
      </c>
      <c r="W9" s="546" t="s">
        <v>183</v>
      </c>
      <c r="X9" s="546"/>
      <c r="Y9" s="546" t="s">
        <v>184</v>
      </c>
      <c r="Z9" s="546"/>
      <c r="AA9" s="546" t="s">
        <v>185</v>
      </c>
      <c r="AB9" s="546"/>
      <c r="AC9" s="574" t="s">
        <v>186</v>
      </c>
      <c r="AD9" s="575"/>
      <c r="AE9" s="574" t="s">
        <v>216</v>
      </c>
      <c r="AF9" s="575"/>
      <c r="AG9" s="546" t="s">
        <v>188</v>
      </c>
      <c r="AH9" s="546" t="s">
        <v>492</v>
      </c>
      <c r="AI9" s="597" t="s">
        <v>493</v>
      </c>
    </row>
    <row r="10" spans="2:53"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46"/>
      <c r="AB10" s="546"/>
      <c r="AC10" s="547"/>
      <c r="AD10" s="548"/>
      <c r="AE10" s="547"/>
      <c r="AF10" s="548"/>
      <c r="AG10" s="546"/>
      <c r="AH10" s="546"/>
      <c r="AI10" s="598"/>
    </row>
    <row r="11" spans="2:53"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102" t="s">
        <v>196</v>
      </c>
      <c r="Z11" s="50" t="s">
        <v>197</v>
      </c>
      <c r="AA11" s="102" t="s">
        <v>196</v>
      </c>
      <c r="AB11" s="50" t="s">
        <v>197</v>
      </c>
      <c r="AC11" s="102" t="s">
        <v>196</v>
      </c>
      <c r="AD11" s="50" t="s">
        <v>197</v>
      </c>
      <c r="AE11" s="102" t="s">
        <v>196</v>
      </c>
      <c r="AF11" s="50" t="s">
        <v>197</v>
      </c>
      <c r="AG11" s="546"/>
      <c r="AH11" s="546"/>
      <c r="AI11" s="545"/>
    </row>
    <row r="12" spans="2:53" s="4" customFormat="1" ht="33" customHeight="1">
      <c r="E12" s="7" t="s">
        <v>574</v>
      </c>
      <c r="F12" s="65" t="s">
        <v>258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2:53" s="9" customFormat="1" ht="18.75"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row>
    <row r="14" spans="2: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2:53"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g7VxrCGUiOwBLlSMNuZ0T1WqKeUVcWZYzisxF4R6Ed0kb5oIPB5/Z1PXY7sLOl2QKXYSUm/Cr6Yx4dn+22DgdA==" saltValue="IRne7Bd2pF3KgG/CCy+mcw==" spinCount="100000"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A00-000002000000}">
      <formula1>K13</formula1>
    </dataValidation>
    <dataValidation type="whole" operator="greaterThanOrEqual" allowBlank="1" showInputMessage="1" showErrorMessage="1" sqref="Q13:S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I13" xr:uid="{00000000-0002-0000-0A00-000005000000}">
      <formula1>$AZ$2:$BA$2</formula1>
    </dataValidation>
    <dataValidation type="whole" operator="lessThanOrEqual" allowBlank="1" showInputMessage="1" showErrorMessage="1" sqref="W13" xr:uid="{7210B0B0-8BFC-4DC0-ADB1-5ECED2295CD0}">
      <formula1>K13</formula1>
    </dataValidation>
    <dataValidation type="whole" operator="lessThanOrEqual" allowBlank="1" showInputMessage="1" showErrorMessage="1" sqref="Y13" xr:uid="{20F40DB6-3B45-4104-B115-114F63224716}">
      <formula1>K13</formula1>
    </dataValidation>
    <dataValidation type="whole" operator="lessThanOrEqual" allowBlank="1" showInputMessage="1" showErrorMessage="1" sqref="AA13" xr:uid="{47291595-0A71-4A71-93BD-8F42F5C590D6}">
      <formula1>K13</formula1>
    </dataValidation>
    <dataValidation type="whole" operator="lessThanOrEqual" allowBlank="1" showInputMessage="1" showErrorMessage="1" sqref="AC13" xr:uid="{8DB115E4-68E1-432E-BB8C-7434E03C8C53}">
      <formula1>K13</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BA23"/>
  <sheetViews>
    <sheetView showGridLines="0" topLeftCell="A7" zoomScale="80" zoomScaleNormal="80" workbookViewId="0">
      <pane xSplit="6" ySplit="5" topLeftCell="G12" activePane="bottomRight" state="frozen"/>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2" hidden="1"/>
  </cols>
  <sheetData>
    <row r="1" spans="5:53" hidden="1">
      <c r="I1">
        <v>0</v>
      </c>
    </row>
    <row r="2" spans="5: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idden="1"/>
    <row r="4" spans="5:53" hidden="1"/>
    <row r="5" spans="5:53" hidden="1"/>
    <row r="6" spans="5:53" hidden="1"/>
    <row r="9" spans="5:53"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498</v>
      </c>
      <c r="V9" s="591" t="s">
        <v>182</v>
      </c>
      <c r="W9" s="546" t="s">
        <v>183</v>
      </c>
      <c r="X9" s="546"/>
      <c r="Y9" s="546" t="s">
        <v>184</v>
      </c>
      <c r="Z9" s="546"/>
      <c r="AA9" s="546" t="s">
        <v>185</v>
      </c>
      <c r="AB9" s="546"/>
      <c r="AC9" s="574" t="s">
        <v>186</v>
      </c>
      <c r="AD9" s="575"/>
      <c r="AE9" s="574" t="s">
        <v>216</v>
      </c>
      <c r="AF9" s="575"/>
      <c r="AG9" s="546" t="s">
        <v>188</v>
      </c>
      <c r="AH9" s="546" t="s">
        <v>492</v>
      </c>
      <c r="AI9" s="597" t="s">
        <v>493</v>
      </c>
    </row>
    <row r="10" spans="5:53"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46"/>
      <c r="AB10" s="546"/>
      <c r="AC10" s="547"/>
      <c r="AD10" s="548"/>
      <c r="AE10" s="547"/>
      <c r="AF10" s="548"/>
      <c r="AG10" s="546"/>
      <c r="AH10" s="546"/>
      <c r="AI10" s="598"/>
    </row>
    <row r="11" spans="5:53"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102" t="s">
        <v>196</v>
      </c>
      <c r="Z11" s="50" t="s">
        <v>197</v>
      </c>
      <c r="AA11" s="102" t="s">
        <v>196</v>
      </c>
      <c r="AB11" s="50" t="s">
        <v>197</v>
      </c>
      <c r="AC11" s="102" t="s">
        <v>196</v>
      </c>
      <c r="AD11" s="50" t="s">
        <v>197</v>
      </c>
      <c r="AE11" s="102" t="s">
        <v>196</v>
      </c>
      <c r="AF11" s="50" t="s">
        <v>197</v>
      </c>
      <c r="AG11" s="546"/>
      <c r="AH11" s="546"/>
      <c r="AI11" s="545"/>
    </row>
    <row r="12" spans="5:53" ht="21" customHeight="1">
      <c r="E12" s="7" t="s">
        <v>574</v>
      </c>
      <c r="F12" s="173" t="s">
        <v>255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5.7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row r="23" spans="9:9">
      <c r="I23" t="s">
        <v>46</v>
      </c>
    </row>
  </sheetData>
  <sheetProtection algorithmName="SHA-512" hashValue="+64QS9IJObnE8z5mxKGf4BpRuL3ROqxFjpbCIiguAlsTgr1NgJWxObdt4H7ufQObAkaADMuIGCpmZ7Q3SqQRoA==" saltValue="wHvU8SXF9dOz/O1zt3tM6A==" spinCount="100000"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S13 H13:J13 M13:N13" xr:uid="{00000000-0002-0000-0B00-000004000000}">
      <formula1>0</formula1>
    </dataValidation>
    <dataValidation type="list" allowBlank="1" showInputMessage="1" showErrorMessage="1" sqref="AI13" xr:uid="{00000000-0002-0000-0B00-000005000000}">
      <formula1>$AZ$2:$BA$2</formula1>
    </dataValidation>
    <dataValidation type="whole" operator="lessThanOrEqual" allowBlank="1" showInputMessage="1" showErrorMessage="1" sqref="W13" xr:uid="{D5E817CC-BB5C-433C-81D0-874FB900BA6F}">
      <formula1>K13</formula1>
    </dataValidation>
    <dataValidation type="whole" operator="lessThanOrEqual" allowBlank="1" showInputMessage="1" showErrorMessage="1" sqref="Y13" xr:uid="{DF782F8C-5BFB-4910-8E5F-70E8D11CBCE9}">
      <formula1>K13</formula1>
    </dataValidation>
    <dataValidation type="whole" operator="lessThanOrEqual" allowBlank="1" showInputMessage="1" showErrorMessage="1" sqref="AA13" xr:uid="{32D5A5FD-5EA8-4290-AB4E-B185B122909D}">
      <formula1>K13</formula1>
    </dataValidation>
    <dataValidation type="whole" operator="lessThanOrEqual" allowBlank="1" showInputMessage="1" showErrorMessage="1" sqref="AC13" xr:uid="{051DBA64-E921-4C97-91F8-A51802F287B1}">
      <formula1>K13</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BA16"/>
  <sheetViews>
    <sheetView showGridLines="0" topLeftCell="A7" zoomScale="80" zoomScaleNormal="80" workbookViewId="0">
      <pane xSplit="6" ySplit="5" topLeftCell="G12" activePane="bottomRight" state="frozen"/>
      <selection pane="topRight" activeCell="G7" sqref="G7"/>
      <selection pane="bottomLeft" activeCell="A12" sqref="A12"/>
      <selection pane="bottomRight" activeCell="F16" sqref="F16"/>
    </sheetView>
  </sheetViews>
  <sheetFormatPr defaultColWidth="0" defaultRowHeight="15"/>
  <cols>
    <col min="1" max="1" width="2"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42578125" hidden="1"/>
  </cols>
  <sheetData>
    <row r="1" spans="5:53" hidden="1">
      <c r="I1">
        <v>0</v>
      </c>
    </row>
    <row r="2" spans="5: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idden="1"/>
    <row r="4" spans="5:53" hidden="1"/>
    <row r="5" spans="5:53" hidden="1"/>
    <row r="6" spans="5:53" hidden="1"/>
    <row r="7" spans="5:53" ht="15" customHeight="1">
      <c r="AZ7" t="s">
        <v>551</v>
      </c>
    </row>
    <row r="8" spans="5:53" ht="15" customHeight="1">
      <c r="AZ8" t="s">
        <v>554</v>
      </c>
    </row>
    <row r="9" spans="5:53"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498</v>
      </c>
      <c r="V9" s="591" t="s">
        <v>182</v>
      </c>
      <c r="W9" s="546" t="s">
        <v>183</v>
      </c>
      <c r="X9" s="546"/>
      <c r="Y9" s="546" t="s">
        <v>184</v>
      </c>
      <c r="Z9" s="546"/>
      <c r="AA9" s="546" t="s">
        <v>185</v>
      </c>
      <c r="AB9" s="546"/>
      <c r="AC9" s="574" t="s">
        <v>186</v>
      </c>
      <c r="AD9" s="575"/>
      <c r="AE9" s="574" t="s">
        <v>216</v>
      </c>
      <c r="AF9" s="575"/>
      <c r="AG9" s="563" t="s">
        <v>188</v>
      </c>
      <c r="AH9" s="546" t="s">
        <v>492</v>
      </c>
      <c r="AI9" s="597" t="s">
        <v>493</v>
      </c>
      <c r="AZ9" t="s">
        <v>555</v>
      </c>
    </row>
    <row r="10" spans="5:53"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46"/>
      <c r="AB10" s="546"/>
      <c r="AC10" s="547"/>
      <c r="AD10" s="548"/>
      <c r="AE10" s="547"/>
      <c r="AF10" s="548"/>
      <c r="AG10" s="563"/>
      <c r="AH10" s="546"/>
      <c r="AI10" s="598"/>
      <c r="AZ10" t="s">
        <v>556</v>
      </c>
    </row>
    <row r="11" spans="5:53"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102" t="s">
        <v>196</v>
      </c>
      <c r="Z11" s="50" t="s">
        <v>197</v>
      </c>
      <c r="AA11" s="102" t="s">
        <v>196</v>
      </c>
      <c r="AB11" s="50" t="s">
        <v>197</v>
      </c>
      <c r="AC11" s="102" t="s">
        <v>196</v>
      </c>
      <c r="AD11" s="50" t="s">
        <v>197</v>
      </c>
      <c r="AE11" s="102" t="s">
        <v>196</v>
      </c>
      <c r="AF11" s="50" t="s">
        <v>197</v>
      </c>
      <c r="AG11" s="563"/>
      <c r="AH11" s="546"/>
      <c r="AI11" s="545"/>
      <c r="AZ11" t="s">
        <v>575</v>
      </c>
    </row>
    <row r="12" spans="5:53" ht="21.75" customHeight="1">
      <c r="E12" s="7" t="s">
        <v>576</v>
      </c>
      <c r="F12" s="173" t="s">
        <v>260</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558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c r="AZ13" s="9" t="s">
        <v>559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560</v>
      </c>
    </row>
    <row r="15" spans="5:53" ht="15.75" hidden="1" customHeight="1">
      <c r="E15" s="1"/>
      <c r="F15" s="2"/>
      <c r="G15" s="2"/>
      <c r="H15" s="31"/>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88" t="s">
        <v>501</v>
      </c>
      <c r="G16" s="88" t="s">
        <v>195</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UR3g+vMrY7n5y6Z8+SycTyLrpW4dQ6Mab4CI44RWsxfwkTyNocZdbFBH85dixHrPNmnfxq84ncxCEQsUhA+bRg==" saltValue="Sb1FIAZ3LJGb9/trXspCQQ==" spinCount="100000" sheet="1" objects="1" scenarios="1"/>
  <mergeCells count="25">
    <mergeCell ref="AA9:AB10"/>
    <mergeCell ref="AC9:AD10"/>
    <mergeCell ref="R9:R11"/>
    <mergeCell ref="L9:L11"/>
    <mergeCell ref="M9:P9"/>
    <mergeCell ref="Q9:Q11"/>
    <mergeCell ref="U9:U11"/>
    <mergeCell ref="Y9:Z10"/>
    <mergeCell ref="S9:S11"/>
    <mergeCell ref="AI9:AI11"/>
    <mergeCell ref="AH9:AH11"/>
    <mergeCell ref="E9:E11"/>
    <mergeCell ref="W9:X10"/>
    <mergeCell ref="AE9:AF10"/>
    <mergeCell ref="AG9:AG11"/>
    <mergeCell ref="F9:F11"/>
    <mergeCell ref="G9:G11"/>
    <mergeCell ref="H9:H11"/>
    <mergeCell ref="I9:I11"/>
    <mergeCell ref="V9:V11"/>
    <mergeCell ref="T9:T11"/>
    <mergeCell ref="M10:O10"/>
    <mergeCell ref="P10:P11"/>
    <mergeCell ref="J9:J11"/>
    <mergeCell ref="K9:K11"/>
  </mergeCells>
  <dataValidations count="8">
    <dataValidation type="whole" operator="lessThanOrEqual" allowBlank="1" showInputMessage="1" showErrorMessage="1" sqref="AG13" xr:uid="{00000000-0002-0000-0C00-000000000000}">
      <formula1>K13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S13 M13:N13 H13:J13" xr:uid="{00000000-0002-0000-0C00-000004000000}">
      <formula1>0</formula1>
    </dataValidation>
    <dataValidation type="list" allowBlank="1" showInputMessage="1" showErrorMessage="1" sqref="AI13" xr:uid="{00000000-0002-0000-0C00-000005000000}">
      <formula1>$AZ$2:$BA$2</formula1>
    </dataValidation>
    <dataValidation type="whole" operator="lessThanOrEqual" allowBlank="1" showInputMessage="1" showErrorMessage="1" sqref="W13" xr:uid="{9222CAD1-0DE1-4E22-985A-ADEAB5BCDF67}">
      <formula1>K13</formula1>
    </dataValidation>
    <dataValidation type="whole" operator="lessThanOrEqual" allowBlank="1" showInputMessage="1" showErrorMessage="1" sqref="Y13" xr:uid="{99205AA9-9F5B-4CC7-B3FA-6E76977A5CF1}">
      <formula1>K13</formula1>
    </dataValidation>
    <dataValidation type="whole" operator="lessThanOrEqual" allowBlank="1" showInputMessage="1" showErrorMessage="1" sqref="AA13" xr:uid="{74928D99-070C-40A3-8486-5AE4C42FBBC3}">
      <formula1>K13</formula1>
    </dataValidation>
    <dataValidation type="whole" operator="lessThanOrEqual" allowBlank="1" showInputMessage="1" showErrorMessage="1" sqref="AC13" xr:uid="{E395D22C-2911-4C32-A52A-4FCCFEE7ABD5}">
      <formula1>K13</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BA16"/>
  <sheetViews>
    <sheetView showGridLines="0" zoomScale="80" zoomScaleNormal="80" workbookViewId="0">
      <pane xSplit="6" ySplit="12" topLeftCell="K14" activePane="bottomRight" state="frozen"/>
      <selection pane="topRight" activeCell="G1" sqref="G1"/>
      <selection pane="bottomLeft" activeCell="A13" sqref="A13"/>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4.7109375" customWidth="1"/>
    <col min="37" max="38" width="5.7109375" hidden="1" customWidth="1"/>
    <col min="39" max="16384" width="2.42578125" hidden="1"/>
  </cols>
  <sheetData>
    <row r="1" spans="5:53" hidden="1">
      <c r="I1">
        <v>0</v>
      </c>
    </row>
    <row r="2" spans="5: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idden="1"/>
    <row r="4" spans="5:53" hidden="1"/>
    <row r="5" spans="5:53" hidden="1"/>
    <row r="6" spans="5:53" hidden="1"/>
    <row r="7" spans="5:53" ht="15" customHeight="1">
      <c r="AZ7" t="s">
        <v>551</v>
      </c>
    </row>
    <row r="8" spans="5:53" ht="15" customHeight="1">
      <c r="AZ8" t="s">
        <v>554</v>
      </c>
    </row>
    <row r="9" spans="5:53"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498</v>
      </c>
      <c r="V9" s="591" t="s">
        <v>182</v>
      </c>
      <c r="W9" s="546" t="s">
        <v>183</v>
      </c>
      <c r="X9" s="546"/>
      <c r="Y9" s="546" t="s">
        <v>184</v>
      </c>
      <c r="Z9" s="546"/>
      <c r="AA9" s="546" t="s">
        <v>185</v>
      </c>
      <c r="AB9" s="546"/>
      <c r="AC9" s="574" t="s">
        <v>186</v>
      </c>
      <c r="AD9" s="575"/>
      <c r="AE9" s="574" t="s">
        <v>216</v>
      </c>
      <c r="AF9" s="575"/>
      <c r="AG9" s="563" t="s">
        <v>188</v>
      </c>
      <c r="AH9" s="546" t="s">
        <v>492</v>
      </c>
      <c r="AI9" s="597" t="s">
        <v>493</v>
      </c>
      <c r="AZ9" t="s">
        <v>555</v>
      </c>
    </row>
    <row r="10" spans="5:53"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46"/>
      <c r="AB10" s="546"/>
      <c r="AC10" s="547"/>
      <c r="AD10" s="548"/>
      <c r="AE10" s="547"/>
      <c r="AF10" s="548"/>
      <c r="AG10" s="563"/>
      <c r="AH10" s="546"/>
      <c r="AI10" s="598"/>
      <c r="AZ10" t="s">
        <v>556</v>
      </c>
    </row>
    <row r="11" spans="5:53"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102" t="s">
        <v>196</v>
      </c>
      <c r="Z11" s="50" t="s">
        <v>197</v>
      </c>
      <c r="AA11" s="102" t="s">
        <v>196</v>
      </c>
      <c r="AB11" s="50" t="s">
        <v>197</v>
      </c>
      <c r="AC11" s="102" t="s">
        <v>196</v>
      </c>
      <c r="AD11" s="50" t="s">
        <v>197</v>
      </c>
      <c r="AE11" s="102" t="s">
        <v>196</v>
      </c>
      <c r="AF11" s="50" t="s">
        <v>197</v>
      </c>
      <c r="AG11" s="563"/>
      <c r="AH11" s="546"/>
      <c r="AI11" s="545"/>
      <c r="AZ11" t="s">
        <v>575</v>
      </c>
    </row>
    <row r="12" spans="5:53" ht="21.75" customHeight="1">
      <c r="E12" s="7" t="s">
        <v>577</v>
      </c>
      <c r="F12" s="173" t="s">
        <v>271</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558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c r="AZ13" s="9" t="s">
        <v>559</v>
      </c>
    </row>
    <row r="14" spans="5:53" ht="24.9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560</v>
      </c>
    </row>
    <row r="15" spans="5: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45" t="s">
        <v>578</v>
      </c>
      <c r="G16" s="45" t="s">
        <v>195</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EY9WMTl+EdouQvdwUFMAv0hX5yQ7MjmFXdImz+3iyeeHBflt2X0fGvGEUGPngR2zyL+U2G4nbOWkTXmye4Emhw==" saltValue="KrgBQV6HDsFRkj6v20pOqg==" spinCount="100000"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S13 M13:N13 H13:J13" xr:uid="{00000000-0002-0000-0D00-000004000000}">
      <formula1>0</formula1>
    </dataValidation>
    <dataValidation type="list" allowBlank="1" showInputMessage="1" showErrorMessage="1" sqref="AI13" xr:uid="{00000000-0002-0000-0D00-000005000000}">
      <formula1>$AZ$2:$BA$2</formula1>
    </dataValidation>
    <dataValidation type="whole" operator="lessThanOrEqual" allowBlank="1" showInputMessage="1" showErrorMessage="1" sqref="W13" xr:uid="{C9318059-E869-4C1F-B28A-6FF00922C21C}">
      <formula1>K13</formula1>
    </dataValidation>
    <dataValidation type="whole" operator="lessThanOrEqual" allowBlank="1" showInputMessage="1" showErrorMessage="1" sqref="Y13" xr:uid="{24E6ABE0-406D-4F63-B6D8-63337368F003}">
      <formula1>K13</formula1>
    </dataValidation>
    <dataValidation type="whole" operator="lessThanOrEqual" allowBlank="1" showInputMessage="1" showErrorMessage="1" sqref="AA13" xr:uid="{935625D6-1D38-4E83-AAEC-EBFC3E94CB38}">
      <formula1>K13</formula1>
    </dataValidation>
    <dataValidation type="whole" operator="lessThanOrEqual" allowBlank="1" showInputMessage="1" showErrorMessage="1" sqref="AC13" xr:uid="{44811E6B-3DD3-40F1-9B71-2F3CAEF1E789}">
      <formula1>K13</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BI16"/>
  <sheetViews>
    <sheetView showGridLines="0" topLeftCell="A7" zoomScale="80" zoomScaleNormal="80" workbookViewId="0">
      <pane xSplit="6" ySplit="5" topLeftCell="G12" activePane="bottomRight" state="frozen"/>
      <selection pane="topRight" activeCell="G7" sqref="G7"/>
      <selection pane="bottomLeft" activeCell="C12" sqref="C12"/>
      <selection pane="bottomRight" activeCell="G16" sqref="G16"/>
    </sheetView>
  </sheetViews>
  <sheetFormatPr defaultColWidth="0" defaultRowHeight="15"/>
  <cols>
    <col min="1" max="2" width="2.7109375" hidden="1" customWidth="1"/>
    <col min="3" max="3" width="2.28515625" customWidth="1"/>
    <col min="4" max="4" width="9.7109375" customWidth="1"/>
    <col min="5" max="5" width="30.7109375" customWidth="1"/>
    <col min="6" max="6" width="35.7109375" hidden="1" customWidth="1"/>
    <col min="7" max="7" width="30.7109375" customWidth="1"/>
    <col min="8"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85546875" style="180" customWidth="1"/>
    <col min="39" max="16384" width="4" hidden="1"/>
  </cols>
  <sheetData>
    <row r="1" spans="4:61" hidden="1">
      <c r="I1">
        <v>0</v>
      </c>
      <c r="AK1"/>
      <c r="AL1"/>
    </row>
    <row r="2" spans="4:61" hidden="1">
      <c r="E2" t="s">
        <v>579</v>
      </c>
      <c r="F2" t="s">
        <v>563</v>
      </c>
      <c r="G2" t="s">
        <v>490</v>
      </c>
      <c r="H2" t="s">
        <v>491</v>
      </c>
      <c r="I2" t="s">
        <v>136</v>
      </c>
      <c r="J2" t="s">
        <v>137</v>
      </c>
      <c r="K2" t="s">
        <v>138</v>
      </c>
      <c r="L2" t="s">
        <v>139</v>
      </c>
      <c r="M2" t="s">
        <v>140</v>
      </c>
      <c r="N2" t="s">
        <v>141</v>
      </c>
      <c r="O2" t="s">
        <v>142</v>
      </c>
      <c r="P2" t="s">
        <v>143</v>
      </c>
      <c r="Q2" t="s">
        <v>144</v>
      </c>
      <c r="R2" t="s">
        <v>145</v>
      </c>
      <c r="S2" t="s">
        <v>146</v>
      </c>
      <c r="T2" t="s">
        <v>210</v>
      </c>
      <c r="U2" t="s">
        <v>211</v>
      </c>
      <c r="V2" t="s">
        <v>149</v>
      </c>
      <c r="W2" t="s">
        <v>150</v>
      </c>
      <c r="X2" t="s">
        <v>151</v>
      </c>
      <c r="Y2" t="s">
        <v>152</v>
      </c>
      <c r="Z2" t="s">
        <v>153</v>
      </c>
      <c r="AA2" t="s">
        <v>154</v>
      </c>
      <c r="AB2" t="s">
        <v>155</v>
      </c>
      <c r="AC2" t="s">
        <v>156</v>
      </c>
      <c r="AD2" t="s">
        <v>157</v>
      </c>
      <c r="AE2" t="s">
        <v>158</v>
      </c>
      <c r="AF2" t="s">
        <v>159</v>
      </c>
      <c r="AG2" t="s">
        <v>160</v>
      </c>
      <c r="AH2" t="s">
        <v>161</v>
      </c>
      <c r="AI2" t="s">
        <v>162</v>
      </c>
      <c r="AJ2" t="s">
        <v>492</v>
      </c>
      <c r="AK2" t="s">
        <v>493</v>
      </c>
      <c r="AL2"/>
      <c r="AZ2" t="s">
        <v>494</v>
      </c>
      <c r="BA2" t="s">
        <v>495</v>
      </c>
    </row>
    <row r="3" spans="4:61" hidden="1">
      <c r="AK3"/>
      <c r="AL3"/>
      <c r="AZ3" t="s">
        <v>452</v>
      </c>
      <c r="BA3" t="s">
        <v>580</v>
      </c>
      <c r="BB3" t="s">
        <v>581</v>
      </c>
      <c r="BC3" t="s">
        <v>582</v>
      </c>
      <c r="BD3" t="s">
        <v>566</v>
      </c>
      <c r="BE3" t="s">
        <v>583</v>
      </c>
      <c r="BF3" t="s">
        <v>560</v>
      </c>
      <c r="BG3" t="s">
        <v>554</v>
      </c>
      <c r="BH3" t="s">
        <v>584</v>
      </c>
      <c r="BI3" t="s">
        <v>585</v>
      </c>
    </row>
    <row r="4" spans="4:61" hidden="1">
      <c r="AK4"/>
      <c r="AL4"/>
    </row>
    <row r="5" spans="4:61" hidden="1">
      <c r="AK5"/>
      <c r="AL5"/>
    </row>
    <row r="6" spans="4:61" hidden="1">
      <c r="AK6"/>
      <c r="AL6"/>
    </row>
    <row r="7" spans="4:61" ht="18" customHeight="1">
      <c r="AK7"/>
      <c r="AL7"/>
    </row>
    <row r="8" spans="4:61" ht="15" customHeight="1">
      <c r="AK8"/>
      <c r="AL8"/>
    </row>
    <row r="9" spans="4:61" ht="29.25" customHeight="1">
      <c r="D9" s="597" t="s">
        <v>85</v>
      </c>
      <c r="E9" s="546" t="s">
        <v>567</v>
      </c>
      <c r="F9" s="546"/>
      <c r="G9" s="597" t="s">
        <v>496</v>
      </c>
      <c r="H9" s="546" t="s">
        <v>497</v>
      </c>
      <c r="I9" s="546" t="s">
        <v>568</v>
      </c>
      <c r="J9" s="546" t="s">
        <v>171</v>
      </c>
      <c r="K9" s="546" t="s">
        <v>172</v>
      </c>
      <c r="L9" s="546" t="s">
        <v>173</v>
      </c>
      <c r="M9" s="546" t="s">
        <v>174</v>
      </c>
      <c r="N9" s="546" t="s">
        <v>175</v>
      </c>
      <c r="O9" s="546" t="s">
        <v>213</v>
      </c>
      <c r="P9" s="546"/>
      <c r="Q9" s="546"/>
      <c r="R9" s="546"/>
      <c r="S9" s="563" t="s">
        <v>177</v>
      </c>
      <c r="T9" s="564" t="s">
        <v>214</v>
      </c>
      <c r="U9" s="564" t="s">
        <v>215</v>
      </c>
      <c r="V9" s="563" t="s">
        <v>180</v>
      </c>
      <c r="W9" s="564" t="s">
        <v>498</v>
      </c>
      <c r="X9" s="591" t="s">
        <v>182</v>
      </c>
      <c r="Y9" s="546" t="s">
        <v>183</v>
      </c>
      <c r="Z9" s="546"/>
      <c r="AA9" s="546" t="s">
        <v>184</v>
      </c>
      <c r="AB9" s="546"/>
      <c r="AC9" s="546" t="s">
        <v>185</v>
      </c>
      <c r="AD9" s="546"/>
      <c r="AE9" s="574" t="s">
        <v>186</v>
      </c>
      <c r="AF9" s="575"/>
      <c r="AG9" s="574" t="s">
        <v>216</v>
      </c>
      <c r="AH9" s="575"/>
      <c r="AI9" s="563" t="s">
        <v>188</v>
      </c>
      <c r="AJ9" s="546" t="s">
        <v>492</v>
      </c>
      <c r="AK9" s="597" t="s">
        <v>493</v>
      </c>
      <c r="AL9"/>
      <c r="BD9" t="s">
        <v>567</v>
      </c>
    </row>
    <row r="10" spans="4:61" ht="31.5" customHeight="1">
      <c r="D10" s="598"/>
      <c r="E10" s="546"/>
      <c r="F10" s="546"/>
      <c r="G10" s="598"/>
      <c r="H10" s="546"/>
      <c r="I10" s="546"/>
      <c r="J10" s="546"/>
      <c r="K10" s="546"/>
      <c r="L10" s="546"/>
      <c r="M10" s="546"/>
      <c r="N10" s="546"/>
      <c r="O10" s="546" t="s">
        <v>217</v>
      </c>
      <c r="P10" s="546"/>
      <c r="Q10" s="546"/>
      <c r="R10" s="546" t="s">
        <v>218</v>
      </c>
      <c r="S10" s="563"/>
      <c r="T10" s="565"/>
      <c r="U10" s="565"/>
      <c r="V10" s="563"/>
      <c r="W10" s="565"/>
      <c r="X10" s="591"/>
      <c r="Y10" s="546"/>
      <c r="Z10" s="546"/>
      <c r="AA10" s="546"/>
      <c r="AB10" s="546"/>
      <c r="AC10" s="546"/>
      <c r="AD10" s="546"/>
      <c r="AE10" s="547"/>
      <c r="AF10" s="548"/>
      <c r="AG10" s="547"/>
      <c r="AH10" s="548"/>
      <c r="AI10" s="563"/>
      <c r="AJ10" s="546"/>
      <c r="AK10" s="598"/>
      <c r="AL10"/>
      <c r="BD10" t="s">
        <v>569</v>
      </c>
    </row>
    <row r="11" spans="4:61" ht="78.75" customHeight="1">
      <c r="D11" s="545"/>
      <c r="E11" s="546"/>
      <c r="F11" s="546"/>
      <c r="G11" s="545"/>
      <c r="H11" s="546"/>
      <c r="I11" s="546"/>
      <c r="J11" s="546"/>
      <c r="K11" s="546"/>
      <c r="L11" s="546"/>
      <c r="M11" s="546"/>
      <c r="N11" s="546"/>
      <c r="O11" s="24" t="s">
        <v>219</v>
      </c>
      <c r="P11" s="24" t="s">
        <v>194</v>
      </c>
      <c r="Q11" s="24" t="s">
        <v>195</v>
      </c>
      <c r="R11" s="546"/>
      <c r="S11" s="563"/>
      <c r="T11" s="566"/>
      <c r="U11" s="566"/>
      <c r="V11" s="563"/>
      <c r="W11" s="566"/>
      <c r="X11" s="591"/>
      <c r="Y11" s="50" t="s">
        <v>196</v>
      </c>
      <c r="Z11" s="50" t="s">
        <v>197</v>
      </c>
      <c r="AA11" s="102" t="s">
        <v>196</v>
      </c>
      <c r="AB11" s="50" t="s">
        <v>197</v>
      </c>
      <c r="AC11" s="102" t="s">
        <v>196</v>
      </c>
      <c r="AD11" s="50" t="s">
        <v>197</v>
      </c>
      <c r="AE11" s="102" t="s">
        <v>196</v>
      </c>
      <c r="AF11" s="50" t="s">
        <v>197</v>
      </c>
      <c r="AG11" s="102" t="s">
        <v>196</v>
      </c>
      <c r="AH11" s="50" t="s">
        <v>197</v>
      </c>
      <c r="AI11" s="563"/>
      <c r="AJ11" s="546"/>
      <c r="AK11" s="545"/>
      <c r="AL11"/>
    </row>
    <row r="12" spans="4:61" ht="20.100000000000001" customHeight="1">
      <c r="D12" s="7" t="s">
        <v>577</v>
      </c>
      <c r="E12" s="39" t="s">
        <v>243</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350"/>
      <c r="F13" s="59"/>
      <c r="G13" s="59"/>
      <c r="H13" s="8"/>
      <c r="I13" s="12"/>
      <c r="J13" s="12"/>
      <c r="K13" s="34"/>
      <c r="L13" s="34"/>
      <c r="M13" s="143" t="str">
        <f>+IFERROR(IF(COUNT(J13:L13),ROUND(SUM(J13:L13),0),""),"")</f>
        <v/>
      </c>
      <c r="N13" s="141" t="str">
        <f>+IFERROR(IF(COUNT(M13),ROUND(M13/'Shareholding Pattern'!$L$78*100,2),""),0)</f>
        <v/>
      </c>
      <c r="O13" s="171" t="str">
        <f>IF(J13="","",J13)</f>
        <v/>
      </c>
      <c r="P13" s="131"/>
      <c r="Q13" s="38" t="str">
        <f>+IFERROR(IF(COUNT(O13:P13),ROUND(SUM(O13,P13),0),""),"")</f>
        <v/>
      </c>
      <c r="R13" s="13"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2" t="str">
        <f>+IFERROR(IF(COUNT(AA13,AC13,AE13),ROUND(SUM(AA13,AC13,AE13),0),""),"")</f>
        <v/>
      </c>
      <c r="AH13" s="13" t="str">
        <f>+IFERROR(IF(COUNT(AG13),ROUND(SUM(AG13)/SUM(M13)*100,2),""),0)</f>
        <v/>
      </c>
      <c r="AI13" s="12"/>
      <c r="AJ13" s="174"/>
      <c r="AK13" s="193"/>
      <c r="AL13" s="179"/>
      <c r="AN13" s="210">
        <f>IF(SUM(M13)&gt;0,1,0)</f>
        <v>0</v>
      </c>
      <c r="AO13" s="210" t="str">
        <f>IF(COUNT(M13:$M$15000)=0,"",SUM(AN1:AN65532))</f>
        <v/>
      </c>
      <c r="AZ13"/>
    </row>
    <row r="14" spans="4:61" ht="27" customHeight="1">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I14" s="31"/>
      <c r="AJ14" s="31"/>
      <c r="AK14" s="73"/>
    </row>
    <row r="15" spans="4:61" hidden="1">
      <c r="D15" s="30"/>
      <c r="AH15" s="31"/>
      <c r="AI15" s="31"/>
    </row>
    <row r="16" spans="4:61" ht="20.100000000000001" customHeight="1">
      <c r="D16" s="44"/>
      <c r="E16" s="26"/>
      <c r="F16" s="26"/>
      <c r="G16" s="136" t="s">
        <v>501</v>
      </c>
      <c r="H16" s="136" t="s">
        <v>195</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algorithmName="SHA-512" hashValue="Un56k+AuRYnnQsktICaPwhn58vGewuOYzbQ69GN2B94H7tWuSVeyxwkhw5gHq5GT1YjUB/taikVirL5zg5qYPg==" saltValue="gFzdTH/4OTQGUdElOM+4ig==" spinCount="100000" sheet="1" objects="1" scenarios="1"/>
  <mergeCells count="28">
    <mergeCell ref="U9:U11"/>
    <mergeCell ref="D9:D11"/>
    <mergeCell ref="E9:E11"/>
    <mergeCell ref="F9:F11"/>
    <mergeCell ref="H9:H11"/>
    <mergeCell ref="I9:I11"/>
    <mergeCell ref="G9:G11"/>
    <mergeCell ref="J9:J11"/>
    <mergeCell ref="K9:K11"/>
    <mergeCell ref="L9:L11"/>
    <mergeCell ref="M9:M11"/>
    <mergeCell ref="N9:N11"/>
    <mergeCell ref="AK9:AK11"/>
    <mergeCell ref="X9:X11"/>
    <mergeCell ref="T9:T11"/>
    <mergeCell ref="V9:V11"/>
    <mergeCell ref="O10:Q10"/>
    <mergeCell ref="S9:S11"/>
    <mergeCell ref="R10:R11"/>
    <mergeCell ref="AJ9:AJ11"/>
    <mergeCell ref="Y9:Z10"/>
    <mergeCell ref="AG9:AH10"/>
    <mergeCell ref="AI9:AI11"/>
    <mergeCell ref="O9:R9"/>
    <mergeCell ref="W9:W11"/>
    <mergeCell ref="AA9:AB10"/>
    <mergeCell ref="AC9:AD10"/>
    <mergeCell ref="AE9:AF10"/>
  </mergeCells>
  <dataValidations count="10">
    <dataValidation type="whole" operator="lessThanOrEqual" allowBlank="1" showInputMessage="1" showErrorMessage="1" sqref="AI13" xr:uid="{00000000-0002-0000-0E00-000000000000}">
      <formula1>M13</formula1>
    </dataValidation>
    <dataValidation type="list" allowBlank="1" showInputMessage="1" showErrorMessage="1" sqref="E13" xr:uid="{00000000-0002-0000-0E00-000003000000}">
      <formula1>$AZ$3:$BI$3</formula1>
    </dataValidation>
    <dataValidation type="whole" operator="greaterThanOrEqual" allowBlank="1" showInputMessage="1" showErrorMessage="1" sqref="O13:P13 S13:U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$BD$9:$BD$10</formula1>
    </dataValidation>
    <dataValidation type="list" allowBlank="1" showInputMessage="1" showErrorMessage="1" sqref="AK13" xr:uid="{00000000-0002-0000-0E00-000007000000}">
      <formula1>$AZ$2:$BA$2</formula1>
    </dataValidation>
    <dataValidation type="whole" operator="lessThanOrEqual" allowBlank="1" showInputMessage="1" showErrorMessage="1" sqref="Y13" xr:uid="{8234277B-47D7-4B9E-8A74-8003E8427F76}">
      <formula1>M13</formula1>
    </dataValidation>
    <dataValidation type="whole" operator="lessThanOrEqual" allowBlank="1" showInputMessage="1" showErrorMessage="1" sqref="AA13" xr:uid="{F4C8DB73-7017-4601-8B59-DAA4D7776037}">
      <formula1>M13</formula1>
    </dataValidation>
    <dataValidation type="whole" operator="lessThanOrEqual" allowBlank="1" showInputMessage="1" showErrorMessage="1" sqref="AC13" xr:uid="{BF5F9537-1D20-4D77-AF01-7B399914FD6B}">
      <formula1>M13</formula1>
    </dataValidation>
    <dataValidation type="whole" operator="lessThanOrEqual" allowBlank="1" showInputMessage="1" showErrorMessage="1" sqref="AE13" xr:uid="{EA2A98A7-A017-4AD6-AC2C-D165E3E7E572}">
      <formula1>M13</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F275"/>
  <sheetViews>
    <sheetView topLeftCell="A10" zoomScale="85" zoomScaleNormal="85" workbookViewId="0">
      <selection activeCell="A15" sqref="A15"/>
    </sheetView>
  </sheetViews>
  <sheetFormatPr defaultRowHeight="15"/>
  <cols>
    <col min="1" max="1" width="63.7109375" customWidth="1"/>
    <col min="2" max="2" width="45.7109375" customWidth="1"/>
    <col min="3" max="3" width="29.140625" customWidth="1"/>
    <col min="4" max="4" width="15.42578125" customWidth="1"/>
    <col min="5" max="6" width="50.7109375" customWidth="1"/>
    <col min="7" max="8" width="9.140625" customWidth="1"/>
    <col min="9" max="9" width="47.42578125" customWidth="1"/>
    <col min="10" max="24" width="9.140625" customWidth="1"/>
    <col min="25" max="25" width="14" customWidth="1"/>
  </cols>
  <sheetData>
    <row r="1" spans="1:5" ht="18.75">
      <c r="A1" s="379" t="s">
        <v>586</v>
      </c>
      <c r="B1" s="379" t="s">
        <v>587</v>
      </c>
      <c r="C1" s="379" t="s">
        <v>588</v>
      </c>
      <c r="D1" s="379" t="s">
        <v>589</v>
      </c>
      <c r="E1" s="379" t="s">
        <v>590</v>
      </c>
    </row>
    <row r="2" spans="1:5" ht="18.75">
      <c r="A2" s="380" t="s">
        <v>591</v>
      </c>
      <c r="B2" s="380"/>
      <c r="C2" s="380"/>
      <c r="D2" s="380"/>
      <c r="E2" s="380"/>
    </row>
    <row r="3" spans="1:5" ht="45">
      <c r="A3" s="242" t="s">
        <v>592</v>
      </c>
      <c r="B3" s="242" t="s">
        <v>62</v>
      </c>
      <c r="C3" s="242" t="s">
        <v>593</v>
      </c>
      <c r="D3" s="242" t="s">
        <v>594</v>
      </c>
      <c r="E3" s="242" t="s">
        <v>595</v>
      </c>
    </row>
    <row r="4" spans="1:5" ht="30">
      <c r="A4" s="242" t="s">
        <v>596</v>
      </c>
      <c r="B4" s="242" t="s">
        <v>64</v>
      </c>
      <c r="C4" s="242" t="s">
        <v>597</v>
      </c>
      <c r="D4" s="242" t="s">
        <v>594</v>
      </c>
      <c r="E4" s="242" t="s">
        <v>598</v>
      </c>
    </row>
    <row r="5" spans="1:5" ht="30">
      <c r="A5" s="242" t="s">
        <v>599</v>
      </c>
      <c r="B5" s="242" t="s">
        <v>67</v>
      </c>
      <c r="C5" s="242" t="s">
        <v>597</v>
      </c>
      <c r="D5" s="242" t="s">
        <v>594</v>
      </c>
      <c r="E5" s="242" t="s">
        <v>598</v>
      </c>
    </row>
    <row r="6" spans="1:5">
      <c r="A6" s="242" t="s">
        <v>69</v>
      </c>
      <c r="B6" s="242" t="s">
        <v>69</v>
      </c>
      <c r="C6" s="242" t="s">
        <v>600</v>
      </c>
      <c r="D6" s="242" t="s">
        <v>594</v>
      </c>
      <c r="E6" s="242" t="s">
        <v>601</v>
      </c>
    </row>
    <row r="7" spans="1:5">
      <c r="A7" s="242" t="s">
        <v>602</v>
      </c>
      <c r="B7" s="242" t="s">
        <v>72</v>
      </c>
      <c r="C7" s="242" t="s">
        <v>597</v>
      </c>
      <c r="D7" s="242" t="s">
        <v>594</v>
      </c>
      <c r="E7" s="242" t="s">
        <v>603</v>
      </c>
    </row>
    <row r="8" spans="1:5" ht="45">
      <c r="A8" s="242" t="s">
        <v>604</v>
      </c>
      <c r="B8" s="242" t="s">
        <v>75</v>
      </c>
      <c r="C8" s="242" t="s">
        <v>605</v>
      </c>
      <c r="D8" s="242" t="s">
        <v>606</v>
      </c>
      <c r="E8" s="242" t="s">
        <v>607</v>
      </c>
    </row>
    <row r="9" spans="1:5" ht="30">
      <c r="A9" s="242" t="s">
        <v>608</v>
      </c>
      <c r="B9" s="242" t="s">
        <v>76</v>
      </c>
      <c r="C9" s="242" t="s">
        <v>609</v>
      </c>
      <c r="D9" s="242" t="s">
        <v>594</v>
      </c>
      <c r="E9" s="242" t="s">
        <v>610</v>
      </c>
    </row>
    <row r="10" spans="1:5" ht="30">
      <c r="A10" s="242" t="s">
        <v>611</v>
      </c>
      <c r="B10" s="242" t="s">
        <v>77</v>
      </c>
      <c r="C10" s="242" t="s">
        <v>612</v>
      </c>
      <c r="D10" s="242" t="s">
        <v>594</v>
      </c>
      <c r="E10" s="242" t="s">
        <v>610</v>
      </c>
    </row>
    <row r="11" spans="1:5" ht="60">
      <c r="A11" s="242" t="s">
        <v>613</v>
      </c>
      <c r="B11" s="242" t="s">
        <v>78</v>
      </c>
      <c r="C11" s="242" t="s">
        <v>614</v>
      </c>
      <c r="D11" s="242" t="s">
        <v>606</v>
      </c>
      <c r="E11" s="242" t="s">
        <v>615</v>
      </c>
    </row>
    <row r="12" spans="1:5" ht="60">
      <c r="A12" s="242" t="s">
        <v>616</v>
      </c>
      <c r="B12" s="242" t="s">
        <v>616</v>
      </c>
      <c r="C12" s="242" t="s">
        <v>614</v>
      </c>
      <c r="D12" s="242" t="s">
        <v>606</v>
      </c>
      <c r="E12" s="242" t="s">
        <v>617</v>
      </c>
    </row>
    <row r="13" spans="1:5" ht="30">
      <c r="A13" s="242" t="s">
        <v>618</v>
      </c>
      <c r="B13" s="242" t="s">
        <v>618</v>
      </c>
      <c r="C13" s="242" t="s">
        <v>614</v>
      </c>
      <c r="D13" s="242" t="s">
        <v>606</v>
      </c>
      <c r="E13" s="242" t="s">
        <v>619</v>
      </c>
    </row>
    <row r="14" spans="1:5" ht="75">
      <c r="A14" s="242" t="s">
        <v>620</v>
      </c>
      <c r="B14" s="242" t="s">
        <v>80</v>
      </c>
      <c r="C14" s="242" t="s">
        <v>614</v>
      </c>
      <c r="D14" s="242" t="s">
        <v>606</v>
      </c>
      <c r="E14" s="242" t="s">
        <v>621</v>
      </c>
    </row>
    <row r="15" spans="1:5" ht="45">
      <c r="A15" s="242" t="s">
        <v>622</v>
      </c>
      <c r="B15" s="242" t="s">
        <v>82</v>
      </c>
      <c r="C15" s="242" t="s">
        <v>623</v>
      </c>
      <c r="D15" s="242" t="s">
        <v>594</v>
      </c>
      <c r="E15" s="242"/>
    </row>
    <row r="16" spans="1:5" ht="18.75">
      <c r="A16" s="380" t="s">
        <v>24</v>
      </c>
      <c r="B16" s="380"/>
      <c r="C16" s="380"/>
      <c r="D16" s="380"/>
      <c r="E16" s="380"/>
    </row>
    <row r="17" spans="1:5">
      <c r="A17" s="242" t="s">
        <v>624</v>
      </c>
      <c r="B17" s="242" t="s">
        <v>92</v>
      </c>
      <c r="C17" s="242" t="s">
        <v>605</v>
      </c>
      <c r="D17" s="242" t="s">
        <v>606</v>
      </c>
      <c r="E17" s="242"/>
    </row>
    <row r="18" spans="1:5" ht="30">
      <c r="A18" s="242" t="s">
        <v>625</v>
      </c>
      <c r="B18" s="242" t="s">
        <v>93</v>
      </c>
      <c r="C18" s="242" t="s">
        <v>605</v>
      </c>
      <c r="D18" s="242" t="s">
        <v>606</v>
      </c>
      <c r="E18" s="242"/>
    </row>
    <row r="19" spans="1:5" ht="30">
      <c r="A19" s="242" t="s">
        <v>626</v>
      </c>
      <c r="B19" s="242" t="s">
        <v>94</v>
      </c>
      <c r="C19" s="242" t="s">
        <v>605</v>
      </c>
      <c r="D19" s="242" t="s">
        <v>606</v>
      </c>
      <c r="E19" s="242"/>
    </row>
    <row r="20" spans="1:5" ht="30">
      <c r="A20" s="242" t="s">
        <v>627</v>
      </c>
      <c r="B20" s="242" t="s">
        <v>95</v>
      </c>
      <c r="C20" s="242" t="s">
        <v>605</v>
      </c>
      <c r="D20" s="242" t="s">
        <v>606</v>
      </c>
      <c r="E20" s="242"/>
    </row>
    <row r="21" spans="1:5">
      <c r="A21" s="242" t="s">
        <v>628</v>
      </c>
      <c r="B21" s="242" t="s">
        <v>97</v>
      </c>
      <c r="C21" s="242" t="s">
        <v>605</v>
      </c>
      <c r="D21" s="242" t="s">
        <v>606</v>
      </c>
      <c r="E21" s="242"/>
    </row>
    <row r="22" spans="1:5" ht="30">
      <c r="A22" s="242" t="s">
        <v>629</v>
      </c>
      <c r="B22" s="242" t="s">
        <v>98</v>
      </c>
      <c r="C22" s="242" t="s">
        <v>605</v>
      </c>
      <c r="D22" s="242" t="s">
        <v>606</v>
      </c>
      <c r="E22" s="242"/>
    </row>
    <row r="23" spans="1:5" ht="30">
      <c r="A23" s="242" t="s">
        <v>630</v>
      </c>
      <c r="B23" s="242" t="s">
        <v>99</v>
      </c>
      <c r="C23" s="242" t="s">
        <v>605</v>
      </c>
      <c r="D23" s="242" t="s">
        <v>606</v>
      </c>
      <c r="E23" s="242"/>
    </row>
    <row r="24" spans="1:5" ht="30">
      <c r="A24" s="242" t="s">
        <v>631</v>
      </c>
      <c r="B24" s="242" t="s">
        <v>100</v>
      </c>
      <c r="C24" s="242" t="s">
        <v>605</v>
      </c>
      <c r="D24" s="242" t="s">
        <v>606</v>
      </c>
      <c r="E24" s="242"/>
    </row>
    <row r="25" spans="1:5">
      <c r="A25" s="242" t="s">
        <v>632</v>
      </c>
      <c r="B25" s="242" t="s">
        <v>102</v>
      </c>
      <c r="C25" s="242" t="s">
        <v>605</v>
      </c>
      <c r="D25" s="242" t="s">
        <v>606</v>
      </c>
      <c r="E25" s="242"/>
    </row>
    <row r="26" spans="1:5" ht="30">
      <c r="A26" s="242" t="s">
        <v>633</v>
      </c>
      <c r="B26" s="242" t="s">
        <v>103</v>
      </c>
      <c r="C26" s="242" t="s">
        <v>605</v>
      </c>
      <c r="D26" s="242" t="s">
        <v>606</v>
      </c>
      <c r="E26" s="242"/>
    </row>
    <row r="27" spans="1:5" ht="30">
      <c r="A27" s="242" t="s">
        <v>634</v>
      </c>
      <c r="B27" s="242" t="s">
        <v>104</v>
      </c>
      <c r="C27" s="242" t="s">
        <v>605</v>
      </c>
      <c r="D27" s="242" t="s">
        <v>606</v>
      </c>
      <c r="E27" s="242"/>
    </row>
    <row r="28" spans="1:5" ht="30">
      <c r="A28" s="242" t="s">
        <v>635</v>
      </c>
      <c r="B28" s="242" t="s">
        <v>105</v>
      </c>
      <c r="C28" s="242" t="s">
        <v>605</v>
      </c>
      <c r="D28" s="242" t="s">
        <v>606</v>
      </c>
      <c r="E28" s="242"/>
    </row>
    <row r="29" spans="1:5">
      <c r="A29" s="242" t="s">
        <v>636</v>
      </c>
      <c r="B29" s="242" t="s">
        <v>107</v>
      </c>
      <c r="C29" s="242" t="s">
        <v>605</v>
      </c>
      <c r="D29" s="242" t="s">
        <v>606</v>
      </c>
      <c r="E29" s="242"/>
    </row>
    <row r="30" spans="1:5" ht="30">
      <c r="A30" s="242" t="s">
        <v>637</v>
      </c>
      <c r="B30" s="242" t="s">
        <v>108</v>
      </c>
      <c r="C30" s="242" t="s">
        <v>605</v>
      </c>
      <c r="D30" s="242" t="s">
        <v>606</v>
      </c>
      <c r="E30" s="242"/>
    </row>
    <row r="31" spans="1:5" ht="30">
      <c r="A31" s="242" t="s">
        <v>638</v>
      </c>
      <c r="B31" s="242" t="s">
        <v>109</v>
      </c>
      <c r="C31" s="242" t="s">
        <v>605</v>
      </c>
      <c r="D31" s="242" t="s">
        <v>606</v>
      </c>
      <c r="E31" s="242"/>
    </row>
    <row r="32" spans="1:5" ht="30">
      <c r="A32" s="242" t="s">
        <v>639</v>
      </c>
      <c r="B32" s="242" t="s">
        <v>110</v>
      </c>
      <c r="C32" s="242" t="s">
        <v>605</v>
      </c>
      <c r="D32" s="242" t="s">
        <v>606</v>
      </c>
      <c r="E32" s="242"/>
    </row>
    <row r="33" spans="1:5" ht="30">
      <c r="A33" s="242" t="s">
        <v>640</v>
      </c>
      <c r="B33" s="242" t="s">
        <v>112</v>
      </c>
      <c r="C33" s="242" t="s">
        <v>605</v>
      </c>
      <c r="D33" s="242" t="s">
        <v>606</v>
      </c>
      <c r="E33" s="242"/>
    </row>
    <row r="34" spans="1:5" ht="30">
      <c r="A34" s="242" t="s">
        <v>641</v>
      </c>
      <c r="B34" s="242" t="s">
        <v>113</v>
      </c>
      <c r="C34" s="242" t="s">
        <v>605</v>
      </c>
      <c r="D34" s="242" t="s">
        <v>606</v>
      </c>
      <c r="E34" s="242"/>
    </row>
    <row r="35" spans="1:5" ht="30">
      <c r="A35" s="242" t="s">
        <v>642</v>
      </c>
      <c r="B35" s="242" t="s">
        <v>114</v>
      </c>
      <c r="C35" s="242" t="s">
        <v>605</v>
      </c>
      <c r="D35" s="242" t="s">
        <v>606</v>
      </c>
      <c r="E35" s="242"/>
    </row>
    <row r="36" spans="1:5" ht="30">
      <c r="A36" s="242" t="s">
        <v>643</v>
      </c>
      <c r="B36" s="242" t="s">
        <v>115</v>
      </c>
      <c r="C36" s="242" t="s">
        <v>605</v>
      </c>
      <c r="D36" s="242" t="s">
        <v>606</v>
      </c>
      <c r="E36" s="242"/>
    </row>
    <row r="37" spans="1:5">
      <c r="A37" s="242" t="s">
        <v>644</v>
      </c>
      <c r="B37" s="242" t="s">
        <v>117</v>
      </c>
      <c r="C37" s="242" t="s">
        <v>605</v>
      </c>
      <c r="D37" s="242" t="s">
        <v>606</v>
      </c>
      <c r="E37" s="242"/>
    </row>
    <row r="38" spans="1:5" ht="30">
      <c r="A38" s="242" t="s">
        <v>645</v>
      </c>
      <c r="B38" s="242" t="s">
        <v>118</v>
      </c>
      <c r="C38" s="242" t="s">
        <v>605</v>
      </c>
      <c r="D38" s="242" t="s">
        <v>606</v>
      </c>
      <c r="E38" s="242"/>
    </row>
    <row r="39" spans="1:5" ht="30">
      <c r="A39" s="242" t="s">
        <v>646</v>
      </c>
      <c r="B39" s="242" t="s">
        <v>119</v>
      </c>
      <c r="C39" s="242" t="s">
        <v>605</v>
      </c>
      <c r="D39" s="242" t="s">
        <v>606</v>
      </c>
      <c r="E39" s="242"/>
    </row>
    <row r="40" spans="1:5" ht="30">
      <c r="A40" s="242" t="s">
        <v>647</v>
      </c>
      <c r="B40" s="242" t="s">
        <v>120</v>
      </c>
      <c r="C40" s="242" t="s">
        <v>605</v>
      </c>
      <c r="D40" s="242" t="s">
        <v>606</v>
      </c>
      <c r="E40" s="242"/>
    </row>
    <row r="41" spans="1:5">
      <c r="A41" s="242" t="s">
        <v>648</v>
      </c>
      <c r="B41" s="242" t="s">
        <v>122</v>
      </c>
      <c r="C41" s="242" t="s">
        <v>605</v>
      </c>
      <c r="D41" s="242" t="s">
        <v>606</v>
      </c>
      <c r="E41" s="242"/>
    </row>
    <row r="42" spans="1:5" ht="30">
      <c r="A42" s="242" t="s">
        <v>649</v>
      </c>
      <c r="B42" s="242" t="s">
        <v>123</v>
      </c>
      <c r="C42" s="242" t="s">
        <v>605</v>
      </c>
      <c r="D42" s="242" t="s">
        <v>606</v>
      </c>
      <c r="E42" s="242"/>
    </row>
    <row r="43" spans="1:5" ht="30">
      <c r="A43" s="242" t="s">
        <v>650</v>
      </c>
      <c r="B43" s="242" t="s">
        <v>125</v>
      </c>
      <c r="C43" s="242" t="s">
        <v>605</v>
      </c>
      <c r="D43" s="242" t="s">
        <v>606</v>
      </c>
      <c r="E43" s="242"/>
    </row>
    <row r="44" spans="1:5" ht="30">
      <c r="A44" s="242" t="s">
        <v>651</v>
      </c>
      <c r="B44" s="242" t="s">
        <v>126</v>
      </c>
      <c r="C44" s="242" t="s">
        <v>605</v>
      </c>
      <c r="D44" s="242" t="s">
        <v>606</v>
      </c>
      <c r="E44" s="242"/>
    </row>
    <row r="45" spans="1:5" ht="30">
      <c r="A45" s="242" t="s">
        <v>652</v>
      </c>
      <c r="B45" s="242" t="s">
        <v>128</v>
      </c>
      <c r="C45" s="242" t="s">
        <v>605</v>
      </c>
      <c r="D45" s="242" t="s">
        <v>606</v>
      </c>
      <c r="E45" s="242"/>
    </row>
    <row r="46" spans="1:5" ht="30">
      <c r="A46" s="242" t="s">
        <v>653</v>
      </c>
      <c r="B46" s="242" t="s">
        <v>129</v>
      </c>
      <c r="C46" s="242" t="s">
        <v>605</v>
      </c>
      <c r="D46" s="242" t="s">
        <v>606</v>
      </c>
      <c r="E46" s="242"/>
    </row>
    <row r="47" spans="1:5">
      <c r="A47" s="242" t="s">
        <v>654</v>
      </c>
      <c r="B47" s="242" t="s">
        <v>131</v>
      </c>
      <c r="C47" s="242" t="s">
        <v>605</v>
      </c>
      <c r="D47" s="242" t="s">
        <v>606</v>
      </c>
      <c r="E47" s="242"/>
    </row>
    <row r="48" spans="1:5" ht="30">
      <c r="A48" s="242" t="s">
        <v>655</v>
      </c>
      <c r="B48" s="242" t="s">
        <v>132</v>
      </c>
      <c r="C48" s="242" t="s">
        <v>605</v>
      </c>
      <c r="D48" s="242" t="s">
        <v>606</v>
      </c>
      <c r="E48" s="242"/>
    </row>
    <row r="49" spans="1:5" ht="30">
      <c r="A49" s="242" t="s">
        <v>656</v>
      </c>
      <c r="B49" s="242" t="s">
        <v>133</v>
      </c>
      <c r="C49" s="242" t="s">
        <v>605</v>
      </c>
      <c r="D49" s="242" t="s">
        <v>606</v>
      </c>
      <c r="E49" s="242"/>
    </row>
    <row r="50" spans="1:5" ht="30">
      <c r="A50" s="242" t="s">
        <v>657</v>
      </c>
      <c r="B50" s="242" t="s">
        <v>134</v>
      </c>
      <c r="C50" s="242" t="s">
        <v>605</v>
      </c>
      <c r="D50" s="242" t="s">
        <v>606</v>
      </c>
      <c r="E50" s="242"/>
    </row>
    <row r="51" spans="1:5" ht="30">
      <c r="A51" s="242"/>
      <c r="B51" s="242" t="s">
        <v>91</v>
      </c>
      <c r="C51" s="242"/>
      <c r="D51" s="242"/>
      <c r="E51" s="242"/>
    </row>
    <row r="52" spans="1:5" ht="30">
      <c r="A52" s="242"/>
      <c r="B52" s="242" t="s">
        <v>96</v>
      </c>
      <c r="C52" s="242"/>
      <c r="D52" s="242"/>
      <c r="E52" s="242"/>
    </row>
    <row r="53" spans="1:5" ht="30">
      <c r="A53" s="242"/>
      <c r="B53" s="242" t="s">
        <v>101</v>
      </c>
      <c r="C53" s="242"/>
      <c r="D53" s="242"/>
      <c r="E53" s="242"/>
    </row>
    <row r="54" spans="1:5" ht="30">
      <c r="A54" s="242"/>
      <c r="B54" s="242" t="s">
        <v>111</v>
      </c>
      <c r="C54" s="242"/>
      <c r="D54" s="242"/>
      <c r="E54" s="242"/>
    </row>
    <row r="55" spans="1:5" ht="30">
      <c r="A55" s="242"/>
      <c r="B55" s="242" t="s">
        <v>116</v>
      </c>
      <c r="C55" s="242"/>
      <c r="D55" s="242"/>
      <c r="E55" s="242"/>
    </row>
    <row r="56" spans="1:5" ht="30">
      <c r="A56" s="242"/>
      <c r="B56" s="242" t="s">
        <v>658</v>
      </c>
      <c r="C56" s="242"/>
      <c r="D56" s="242"/>
      <c r="E56" s="242"/>
    </row>
    <row r="57" spans="1:5" ht="30">
      <c r="A57" s="242"/>
      <c r="B57" s="242" t="s">
        <v>130</v>
      </c>
      <c r="C57" s="242"/>
      <c r="D57" s="242"/>
      <c r="E57" s="242"/>
    </row>
    <row r="58" spans="1:5" ht="30">
      <c r="A58" s="242" t="s">
        <v>659</v>
      </c>
      <c r="B58" s="242" t="s">
        <v>135</v>
      </c>
      <c r="C58" s="242"/>
      <c r="D58" s="242"/>
      <c r="E58" s="242"/>
    </row>
    <row r="59" spans="1:5" ht="18.75">
      <c r="A59" s="380" t="s">
        <v>26</v>
      </c>
      <c r="B59" s="380"/>
      <c r="C59" s="380"/>
      <c r="D59" s="380"/>
      <c r="E59" s="380"/>
    </row>
    <row r="60" spans="1:5" ht="30">
      <c r="A60" s="381"/>
      <c r="B60" s="242" t="s">
        <v>277</v>
      </c>
      <c r="C60" s="242"/>
      <c r="D60" s="242"/>
      <c r="E60" s="242"/>
    </row>
    <row r="61" spans="1:5" ht="30">
      <c r="A61" s="381"/>
      <c r="B61" s="242" t="s">
        <v>463</v>
      </c>
      <c r="C61" s="242"/>
      <c r="D61" s="242"/>
      <c r="E61" s="242"/>
    </row>
    <row r="62" spans="1:5" ht="30">
      <c r="A62" s="381"/>
      <c r="B62" s="242" t="s">
        <v>660</v>
      </c>
      <c r="C62" s="242"/>
      <c r="D62" s="242"/>
      <c r="E62" s="242"/>
    </row>
    <row r="63" spans="1:5">
      <c r="A63" s="381" t="s">
        <v>661</v>
      </c>
      <c r="B63" s="242" t="s">
        <v>227</v>
      </c>
      <c r="C63" s="242" t="s">
        <v>662</v>
      </c>
      <c r="D63" s="242" t="s">
        <v>594</v>
      </c>
      <c r="E63" s="242"/>
    </row>
    <row r="64" spans="1:5" ht="30">
      <c r="A64" s="381" t="s">
        <v>663</v>
      </c>
      <c r="B64" s="242" t="s">
        <v>233</v>
      </c>
      <c r="C64" s="242" t="s">
        <v>662</v>
      </c>
      <c r="D64" s="242" t="s">
        <v>594</v>
      </c>
      <c r="E64" s="242"/>
    </row>
    <row r="65" spans="1:5">
      <c r="A65" s="381" t="s">
        <v>664</v>
      </c>
      <c r="B65" s="242" t="s">
        <v>239</v>
      </c>
      <c r="C65" s="242" t="s">
        <v>662</v>
      </c>
      <c r="D65" s="242" t="s">
        <v>594</v>
      </c>
      <c r="E65" s="242"/>
    </row>
    <row r="66" spans="1:5">
      <c r="A66" s="381" t="s">
        <v>665</v>
      </c>
      <c r="B66" s="242" t="s">
        <v>245</v>
      </c>
      <c r="C66" s="242" t="s">
        <v>662</v>
      </c>
      <c r="D66" s="242" t="s">
        <v>594</v>
      </c>
      <c r="E66" s="242"/>
    </row>
    <row r="67" spans="1:5">
      <c r="A67" s="382" t="s">
        <v>666</v>
      </c>
      <c r="B67" s="383" t="s">
        <v>249</v>
      </c>
      <c r="C67" s="383" t="s">
        <v>662</v>
      </c>
      <c r="D67" s="383" t="s">
        <v>594</v>
      </c>
      <c r="E67" s="242"/>
    </row>
    <row r="68" spans="1:5" ht="30">
      <c r="A68" s="381" t="s">
        <v>667</v>
      </c>
      <c r="B68" s="242" t="s">
        <v>259</v>
      </c>
      <c r="C68" s="242" t="s">
        <v>662</v>
      </c>
      <c r="D68" s="242" t="s">
        <v>594</v>
      </c>
      <c r="E68" s="242"/>
    </row>
    <row r="69" spans="1:5">
      <c r="A69" s="381" t="s">
        <v>668</v>
      </c>
      <c r="B69" s="242" t="s">
        <v>263</v>
      </c>
      <c r="C69" s="242" t="s">
        <v>662</v>
      </c>
      <c r="D69" s="242" t="s">
        <v>594</v>
      </c>
      <c r="E69" s="242"/>
    </row>
    <row r="70" spans="1:5">
      <c r="A70" s="381" t="s">
        <v>669</v>
      </c>
      <c r="B70" s="242" t="s">
        <v>267</v>
      </c>
      <c r="C70" s="242" t="s">
        <v>662</v>
      </c>
      <c r="D70" s="242" t="s">
        <v>594</v>
      </c>
      <c r="E70" s="242"/>
    </row>
    <row r="71" spans="1:5">
      <c r="A71" s="381" t="s">
        <v>670</v>
      </c>
      <c r="B71" s="242" t="s">
        <v>272</v>
      </c>
      <c r="C71" s="242" t="s">
        <v>662</v>
      </c>
      <c r="D71" s="242" t="s">
        <v>594</v>
      </c>
      <c r="E71" s="242"/>
    </row>
    <row r="72" spans="1:5">
      <c r="A72" s="381" t="s">
        <v>671</v>
      </c>
      <c r="B72" s="242" t="s">
        <v>274</v>
      </c>
      <c r="C72" s="242" t="s">
        <v>662</v>
      </c>
      <c r="D72" s="242" t="s">
        <v>594</v>
      </c>
      <c r="E72" s="242"/>
    </row>
    <row r="73" spans="1:5">
      <c r="A73" s="382" t="s">
        <v>672</v>
      </c>
      <c r="B73" s="383" t="s">
        <v>276</v>
      </c>
      <c r="C73" s="383" t="s">
        <v>662</v>
      </c>
      <c r="D73" s="383" t="s">
        <v>594</v>
      </c>
      <c r="E73" s="242"/>
    </row>
    <row r="74" spans="1:5" ht="30">
      <c r="A74" s="382" t="s">
        <v>673</v>
      </c>
      <c r="B74" s="383" t="s">
        <v>278</v>
      </c>
      <c r="C74" s="383" t="s">
        <v>662</v>
      </c>
      <c r="D74" s="383" t="s">
        <v>594</v>
      </c>
      <c r="E74" s="242"/>
    </row>
    <row r="75" spans="1:5">
      <c r="A75" s="384" t="s">
        <v>674</v>
      </c>
      <c r="B75" s="242" t="s">
        <v>286</v>
      </c>
      <c r="C75" s="242" t="s">
        <v>662</v>
      </c>
      <c r="D75" s="242" t="s">
        <v>594</v>
      </c>
      <c r="E75" s="242"/>
    </row>
    <row r="76" spans="1:5">
      <c r="A76" s="384" t="s">
        <v>675</v>
      </c>
      <c r="B76" s="242" t="s">
        <v>291</v>
      </c>
      <c r="C76" s="242" t="s">
        <v>662</v>
      </c>
      <c r="D76" s="242" t="s">
        <v>594</v>
      </c>
      <c r="E76" s="242"/>
    </row>
    <row r="77" spans="1:5">
      <c r="A77" s="384" t="s">
        <v>676</v>
      </c>
      <c r="B77" s="242" t="s">
        <v>296</v>
      </c>
      <c r="C77" s="242" t="s">
        <v>662</v>
      </c>
      <c r="D77" s="242" t="s">
        <v>594</v>
      </c>
      <c r="E77" s="242"/>
    </row>
    <row r="78" spans="1:5">
      <c r="A78" s="384" t="s">
        <v>677</v>
      </c>
      <c r="B78" s="242" t="s">
        <v>300</v>
      </c>
      <c r="C78" s="242" t="s">
        <v>662</v>
      </c>
      <c r="D78" s="242" t="s">
        <v>594</v>
      </c>
      <c r="E78" s="242"/>
    </row>
    <row r="79" spans="1:5">
      <c r="A79" s="384" t="s">
        <v>678</v>
      </c>
      <c r="B79" s="242" t="s">
        <v>305</v>
      </c>
      <c r="C79" s="242" t="s">
        <v>662</v>
      </c>
      <c r="D79" s="242" t="s">
        <v>594</v>
      </c>
      <c r="E79" s="242"/>
    </row>
    <row r="80" spans="1:5">
      <c r="A80" s="384" t="s">
        <v>679</v>
      </c>
      <c r="B80" s="242" t="s">
        <v>311</v>
      </c>
      <c r="C80" s="242" t="s">
        <v>662</v>
      </c>
      <c r="D80" s="242" t="s">
        <v>594</v>
      </c>
      <c r="E80" s="242"/>
    </row>
    <row r="81" spans="1:5">
      <c r="A81" s="384" t="s">
        <v>680</v>
      </c>
      <c r="B81" s="242" t="s">
        <v>317</v>
      </c>
      <c r="C81" s="242" t="s">
        <v>662</v>
      </c>
      <c r="D81" s="242" t="s">
        <v>594</v>
      </c>
      <c r="E81" s="242"/>
    </row>
    <row r="82" spans="1:5">
      <c r="A82" s="384" t="s">
        <v>681</v>
      </c>
      <c r="B82" s="242" t="s">
        <v>323</v>
      </c>
      <c r="C82" s="242" t="s">
        <v>662</v>
      </c>
      <c r="D82" s="242" t="s">
        <v>594</v>
      </c>
      <c r="E82" s="242"/>
    </row>
    <row r="83" spans="1:5">
      <c r="A83" s="385" t="s">
        <v>682</v>
      </c>
      <c r="B83" s="242" t="s">
        <v>329</v>
      </c>
      <c r="C83" s="242" t="s">
        <v>662</v>
      </c>
      <c r="D83" s="242" t="s">
        <v>594</v>
      </c>
      <c r="E83" s="242"/>
    </row>
    <row r="84" spans="1:5">
      <c r="A84" s="384" t="s">
        <v>683</v>
      </c>
      <c r="B84" s="242" t="s">
        <v>334</v>
      </c>
      <c r="C84" s="242" t="s">
        <v>662</v>
      </c>
      <c r="D84" s="242" t="s">
        <v>594</v>
      </c>
      <c r="E84" s="242"/>
    </row>
    <row r="85" spans="1:5">
      <c r="A85" s="384" t="s">
        <v>684</v>
      </c>
      <c r="B85" s="242" t="s">
        <v>339</v>
      </c>
      <c r="C85" s="242" t="s">
        <v>662</v>
      </c>
      <c r="D85" s="242" t="s">
        <v>594</v>
      </c>
      <c r="E85" s="242"/>
    </row>
    <row r="86" spans="1:5">
      <c r="A86" s="386" t="s">
        <v>685</v>
      </c>
      <c r="B86" s="383" t="s">
        <v>343</v>
      </c>
      <c r="C86" s="242" t="s">
        <v>662</v>
      </c>
      <c r="D86" s="242" t="s">
        <v>594</v>
      </c>
      <c r="E86" s="242"/>
    </row>
    <row r="87" spans="1:5">
      <c r="A87" s="384" t="s">
        <v>686</v>
      </c>
      <c r="B87" s="242" t="s">
        <v>346</v>
      </c>
      <c r="C87" s="242" t="s">
        <v>662</v>
      </c>
      <c r="D87" s="242" t="s">
        <v>594</v>
      </c>
      <c r="E87" s="242"/>
    </row>
    <row r="88" spans="1:5">
      <c r="A88" s="384" t="s">
        <v>687</v>
      </c>
      <c r="B88" s="242" t="s">
        <v>351</v>
      </c>
      <c r="C88" s="242" t="s">
        <v>662</v>
      </c>
      <c r="D88" s="242" t="s">
        <v>594</v>
      </c>
      <c r="E88" s="242"/>
    </row>
    <row r="89" spans="1:5">
      <c r="A89" s="384" t="s">
        <v>688</v>
      </c>
      <c r="B89" s="242" t="s">
        <v>355</v>
      </c>
      <c r="C89" s="242" t="s">
        <v>662</v>
      </c>
      <c r="D89" s="242" t="s">
        <v>594</v>
      </c>
      <c r="E89" s="242"/>
    </row>
    <row r="90" spans="1:5" ht="30">
      <c r="A90" s="384" t="s">
        <v>689</v>
      </c>
      <c r="B90" s="242" t="s">
        <v>360</v>
      </c>
      <c r="C90" s="242" t="s">
        <v>662</v>
      </c>
      <c r="D90" s="242" t="s">
        <v>594</v>
      </c>
      <c r="E90" s="242"/>
    </row>
    <row r="91" spans="1:5" ht="30">
      <c r="A91" s="384" t="s">
        <v>690</v>
      </c>
      <c r="B91" s="242" t="s">
        <v>365</v>
      </c>
      <c r="C91" s="242" t="s">
        <v>662</v>
      </c>
      <c r="D91" s="242" t="s">
        <v>594</v>
      </c>
      <c r="E91" s="242"/>
    </row>
    <row r="92" spans="1:5">
      <c r="A92" s="384" t="s">
        <v>691</v>
      </c>
      <c r="B92" s="242" t="s">
        <v>370</v>
      </c>
      <c r="C92" s="242" t="s">
        <v>662</v>
      </c>
      <c r="D92" s="242" t="s">
        <v>594</v>
      </c>
      <c r="E92" s="242"/>
    </row>
    <row r="93" spans="1:5">
      <c r="A93" s="384" t="s">
        <v>692</v>
      </c>
      <c r="B93" s="242" t="s">
        <v>374</v>
      </c>
      <c r="C93" s="242" t="s">
        <v>662</v>
      </c>
      <c r="D93" s="242" t="s">
        <v>594</v>
      </c>
      <c r="E93" s="242"/>
    </row>
    <row r="94" spans="1:5">
      <c r="A94" s="386" t="s">
        <v>693</v>
      </c>
      <c r="B94" s="383" t="s">
        <v>378</v>
      </c>
      <c r="C94" s="242" t="s">
        <v>662</v>
      </c>
      <c r="D94" s="242" t="s">
        <v>594</v>
      </c>
      <c r="E94" s="242"/>
    </row>
    <row r="95" spans="1:5" ht="30">
      <c r="A95" s="384" t="s">
        <v>694</v>
      </c>
      <c r="B95" s="242" t="s">
        <v>383</v>
      </c>
      <c r="C95" s="242" t="s">
        <v>662</v>
      </c>
      <c r="D95" s="242" t="s">
        <v>594</v>
      </c>
      <c r="E95" s="242"/>
    </row>
    <row r="96" spans="1:5">
      <c r="A96" s="384" t="s">
        <v>695</v>
      </c>
      <c r="B96" s="242" t="s">
        <v>388</v>
      </c>
      <c r="C96" s="242" t="s">
        <v>662</v>
      </c>
      <c r="D96" s="242" t="s">
        <v>594</v>
      </c>
      <c r="E96" s="242"/>
    </row>
    <row r="97" spans="1:5" ht="45">
      <c r="A97" s="384" t="s">
        <v>696</v>
      </c>
      <c r="B97" s="242" t="s">
        <v>393</v>
      </c>
      <c r="C97" s="242" t="s">
        <v>662</v>
      </c>
      <c r="D97" s="242" t="s">
        <v>594</v>
      </c>
      <c r="E97" s="242"/>
    </row>
    <row r="98" spans="1:5">
      <c r="A98" s="386" t="s">
        <v>697</v>
      </c>
      <c r="B98" s="383" t="s">
        <v>397</v>
      </c>
      <c r="C98" s="242" t="s">
        <v>662</v>
      </c>
      <c r="D98" s="242" t="s">
        <v>594</v>
      </c>
      <c r="E98" s="242"/>
    </row>
    <row r="99" spans="1:5">
      <c r="A99" s="384" t="s">
        <v>698</v>
      </c>
      <c r="B99" s="242" t="s">
        <v>402</v>
      </c>
      <c r="C99" s="242" t="s">
        <v>662</v>
      </c>
      <c r="D99" s="242" t="s">
        <v>594</v>
      </c>
      <c r="E99" s="242"/>
    </row>
    <row r="100" spans="1:5">
      <c r="A100" s="384" t="s">
        <v>699</v>
      </c>
      <c r="B100" s="242" t="s">
        <v>407</v>
      </c>
      <c r="C100" s="242" t="s">
        <v>662</v>
      </c>
      <c r="D100" s="242" t="s">
        <v>594</v>
      </c>
      <c r="E100" s="242"/>
    </row>
    <row r="101" spans="1:5">
      <c r="A101" s="384" t="s">
        <v>700</v>
      </c>
      <c r="B101" s="242" t="s">
        <v>411</v>
      </c>
      <c r="C101" s="242" t="s">
        <v>662</v>
      </c>
      <c r="D101" s="242" t="s">
        <v>594</v>
      </c>
      <c r="E101" s="242"/>
    </row>
    <row r="102" spans="1:5" ht="30">
      <c r="A102" s="242" t="s">
        <v>701</v>
      </c>
      <c r="B102" s="242" t="s">
        <v>416</v>
      </c>
      <c r="C102" s="242" t="s">
        <v>662</v>
      </c>
      <c r="D102" s="242" t="s">
        <v>594</v>
      </c>
      <c r="E102" s="242"/>
    </row>
    <row r="103" spans="1:5" ht="45">
      <c r="A103" s="242" t="s">
        <v>702</v>
      </c>
      <c r="B103" s="242" t="s">
        <v>421</v>
      </c>
      <c r="C103" s="242" t="s">
        <v>662</v>
      </c>
      <c r="D103" s="242" t="s">
        <v>594</v>
      </c>
      <c r="E103" s="242"/>
    </row>
    <row r="104" spans="1:5" ht="30">
      <c r="A104" s="242" t="s">
        <v>703</v>
      </c>
      <c r="B104" s="242" t="s">
        <v>426</v>
      </c>
      <c r="C104" s="242" t="s">
        <v>662</v>
      </c>
      <c r="D104" s="242" t="s">
        <v>594</v>
      </c>
      <c r="E104" s="242"/>
    </row>
    <row r="105" spans="1:5" ht="30">
      <c r="A105" s="242" t="s">
        <v>704</v>
      </c>
      <c r="B105" s="242" t="s">
        <v>431</v>
      </c>
      <c r="C105" s="242" t="s">
        <v>662</v>
      </c>
      <c r="D105" s="242" t="s">
        <v>594</v>
      </c>
      <c r="E105" s="242"/>
    </row>
    <row r="106" spans="1:5" ht="45">
      <c r="A106" s="242" t="s">
        <v>705</v>
      </c>
      <c r="B106" s="242" t="s">
        <v>436</v>
      </c>
      <c r="C106" s="242" t="s">
        <v>662</v>
      </c>
      <c r="D106" s="242" t="s">
        <v>594</v>
      </c>
      <c r="E106" s="242"/>
    </row>
    <row r="107" spans="1:5">
      <c r="A107" s="242" t="s">
        <v>706</v>
      </c>
      <c r="B107" s="242" t="s">
        <v>440</v>
      </c>
      <c r="C107" s="242" t="s">
        <v>662</v>
      </c>
      <c r="D107" s="242" t="s">
        <v>594</v>
      </c>
      <c r="E107" s="242"/>
    </row>
    <row r="108" spans="1:5">
      <c r="A108" s="242" t="s">
        <v>707</v>
      </c>
      <c r="B108" s="242" t="s">
        <v>444</v>
      </c>
      <c r="C108" s="242" t="s">
        <v>662</v>
      </c>
      <c r="D108" s="242" t="s">
        <v>594</v>
      </c>
      <c r="E108" s="242"/>
    </row>
    <row r="109" spans="1:5">
      <c r="A109" s="383" t="s">
        <v>708</v>
      </c>
      <c r="B109" s="242" t="s">
        <v>448</v>
      </c>
      <c r="C109" s="242" t="s">
        <v>662</v>
      </c>
      <c r="D109" s="242" t="s">
        <v>594</v>
      </c>
      <c r="E109" s="242"/>
    </row>
    <row r="110" spans="1:5">
      <c r="A110" s="242" t="s">
        <v>709</v>
      </c>
      <c r="B110" s="242" t="s">
        <v>453</v>
      </c>
      <c r="C110" s="242" t="s">
        <v>662</v>
      </c>
      <c r="D110" s="242" t="s">
        <v>594</v>
      </c>
      <c r="E110" s="242"/>
    </row>
    <row r="111" spans="1:5">
      <c r="A111" s="242" t="s">
        <v>710</v>
      </c>
      <c r="B111" s="242" t="s">
        <v>458</v>
      </c>
      <c r="C111" s="242" t="s">
        <v>662</v>
      </c>
      <c r="D111" s="242" t="s">
        <v>594</v>
      </c>
      <c r="E111" s="242"/>
    </row>
    <row r="112" spans="1:5">
      <c r="A112" s="387" t="s">
        <v>711</v>
      </c>
      <c r="B112" s="383" t="s">
        <v>462</v>
      </c>
      <c r="C112" s="383" t="s">
        <v>662</v>
      </c>
      <c r="D112" s="383" t="s">
        <v>594</v>
      </c>
      <c r="E112" s="242"/>
    </row>
    <row r="113" spans="1:5">
      <c r="A113" s="387" t="s">
        <v>712</v>
      </c>
      <c r="B113" s="383" t="s">
        <v>464</v>
      </c>
      <c r="C113" s="383" t="s">
        <v>662</v>
      </c>
      <c r="D113" s="383" t="s">
        <v>594</v>
      </c>
      <c r="E113" s="242"/>
    </row>
    <row r="114" spans="1:5">
      <c r="A114" s="388" t="s">
        <v>713</v>
      </c>
      <c r="B114" s="242" t="s">
        <v>472</v>
      </c>
      <c r="C114" s="242" t="s">
        <v>662</v>
      </c>
      <c r="D114" s="242" t="s">
        <v>594</v>
      </c>
      <c r="E114" s="242"/>
    </row>
    <row r="115" spans="1:5">
      <c r="A115" s="388" t="s">
        <v>714</v>
      </c>
      <c r="B115" s="242" t="s">
        <v>478</v>
      </c>
      <c r="C115" s="242" t="s">
        <v>662</v>
      </c>
      <c r="D115" s="242" t="s">
        <v>594</v>
      </c>
      <c r="E115" s="242"/>
    </row>
    <row r="116" spans="1:5" ht="30">
      <c r="A116" s="389" t="s">
        <v>715</v>
      </c>
      <c r="B116" s="383" t="s">
        <v>482</v>
      </c>
      <c r="C116" s="383" t="s">
        <v>662</v>
      </c>
      <c r="D116" s="383" t="s">
        <v>594</v>
      </c>
      <c r="E116" s="242"/>
    </row>
    <row r="117" spans="1:5">
      <c r="A117" s="382" t="s">
        <v>716</v>
      </c>
      <c r="B117" s="383" t="s">
        <v>485</v>
      </c>
      <c r="C117" s="383" t="s">
        <v>662</v>
      </c>
      <c r="D117" s="383" t="s">
        <v>594</v>
      </c>
      <c r="E117" s="242"/>
    </row>
    <row r="118" spans="1:5" ht="60">
      <c r="A118" s="242" t="s">
        <v>717</v>
      </c>
      <c r="B118" s="242" t="s">
        <v>136</v>
      </c>
      <c r="C118" s="242" t="s">
        <v>718</v>
      </c>
      <c r="D118" s="242" t="s">
        <v>606</v>
      </c>
      <c r="E118" s="242" t="s">
        <v>719</v>
      </c>
    </row>
    <row r="119" spans="1:5" ht="30">
      <c r="A119" s="242" t="s">
        <v>720</v>
      </c>
      <c r="B119" s="242" t="s">
        <v>137</v>
      </c>
      <c r="C119" s="242" t="s">
        <v>721</v>
      </c>
      <c r="D119" s="242" t="s">
        <v>606</v>
      </c>
      <c r="E119" s="390" t="s">
        <v>722</v>
      </c>
    </row>
    <row r="120" spans="1:5" ht="30">
      <c r="A120" s="242" t="s">
        <v>723</v>
      </c>
      <c r="B120" s="242" t="s">
        <v>138</v>
      </c>
      <c r="C120" s="242" t="s">
        <v>721</v>
      </c>
      <c r="D120" s="242" t="s">
        <v>606</v>
      </c>
      <c r="E120" s="390" t="s">
        <v>722</v>
      </c>
    </row>
    <row r="121" spans="1:5" ht="30">
      <c r="A121" s="242" t="s">
        <v>724</v>
      </c>
      <c r="B121" s="242" t="s">
        <v>139</v>
      </c>
      <c r="C121" s="242" t="s">
        <v>721</v>
      </c>
      <c r="D121" s="242" t="s">
        <v>606</v>
      </c>
      <c r="E121" s="390" t="s">
        <v>722</v>
      </c>
    </row>
    <row r="122" spans="1:5" ht="60">
      <c r="A122" s="242" t="s">
        <v>725</v>
      </c>
      <c r="B122" s="242" t="s">
        <v>140</v>
      </c>
      <c r="C122" s="242" t="s">
        <v>721</v>
      </c>
      <c r="D122" s="242" t="s">
        <v>606</v>
      </c>
      <c r="E122" s="390" t="s">
        <v>726</v>
      </c>
    </row>
    <row r="123" spans="1:5" ht="45">
      <c r="A123" s="242" t="s">
        <v>727</v>
      </c>
      <c r="B123" s="242" t="s">
        <v>141</v>
      </c>
      <c r="C123" s="242" t="s">
        <v>728</v>
      </c>
      <c r="D123" s="242" t="s">
        <v>606</v>
      </c>
      <c r="E123" s="242" t="s">
        <v>729</v>
      </c>
    </row>
    <row r="124" spans="1:5" ht="45">
      <c r="A124" s="242" t="s">
        <v>730</v>
      </c>
      <c r="B124" s="242" t="s">
        <v>142</v>
      </c>
      <c r="C124" s="242" t="s">
        <v>718</v>
      </c>
      <c r="D124" s="242" t="s">
        <v>606</v>
      </c>
      <c r="E124" s="390" t="s">
        <v>731</v>
      </c>
    </row>
    <row r="125" spans="1:5" ht="30">
      <c r="A125" s="242" t="s">
        <v>732</v>
      </c>
      <c r="B125" s="242" t="s">
        <v>143</v>
      </c>
      <c r="C125" s="242" t="s">
        <v>718</v>
      </c>
      <c r="D125" s="242" t="s">
        <v>606</v>
      </c>
      <c r="E125" s="390" t="s">
        <v>722</v>
      </c>
    </row>
    <row r="126" spans="1:5" ht="30">
      <c r="A126" s="383" t="s">
        <v>733</v>
      </c>
      <c r="B126" s="242" t="s">
        <v>144</v>
      </c>
      <c r="C126" s="242" t="s">
        <v>718</v>
      </c>
      <c r="D126" s="242" t="s">
        <v>606</v>
      </c>
      <c r="E126" s="390" t="s">
        <v>734</v>
      </c>
    </row>
    <row r="127" spans="1:5">
      <c r="A127" s="242" t="s">
        <v>735</v>
      </c>
      <c r="B127" s="242" t="s">
        <v>145</v>
      </c>
      <c r="C127" s="242" t="s">
        <v>728</v>
      </c>
      <c r="D127" s="242" t="s">
        <v>606</v>
      </c>
      <c r="E127" s="242" t="s">
        <v>145</v>
      </c>
    </row>
    <row r="128" spans="1:5" ht="30">
      <c r="A128" t="s">
        <v>736</v>
      </c>
      <c r="B128" s="242" t="s">
        <v>146</v>
      </c>
      <c r="C128" s="242" t="s">
        <v>721</v>
      </c>
      <c r="D128" s="242" t="s">
        <v>606</v>
      </c>
      <c r="E128" s="390" t="s">
        <v>722</v>
      </c>
    </row>
    <row r="129" spans="1:5" ht="30">
      <c r="A129" t="s">
        <v>737</v>
      </c>
      <c r="B129" s="242" t="s">
        <v>210</v>
      </c>
      <c r="C129" s="242" t="s">
        <v>721</v>
      </c>
      <c r="D129" s="242" t="s">
        <v>606</v>
      </c>
      <c r="E129" s="390" t="s">
        <v>722</v>
      </c>
    </row>
    <row r="130" spans="1:5" ht="30">
      <c r="A130" t="s">
        <v>738</v>
      </c>
      <c r="B130" s="242" t="s">
        <v>211</v>
      </c>
      <c r="C130" s="242" t="s">
        <v>721</v>
      </c>
      <c r="D130" s="242" t="s">
        <v>606</v>
      </c>
      <c r="E130" s="390" t="s">
        <v>722</v>
      </c>
    </row>
    <row r="131" spans="1:5" ht="90">
      <c r="A131" t="s">
        <v>739</v>
      </c>
      <c r="B131" s="242" t="s">
        <v>149</v>
      </c>
      <c r="C131" s="242" t="s">
        <v>721</v>
      </c>
      <c r="D131" s="242" t="s">
        <v>606</v>
      </c>
      <c r="E131" s="390" t="s">
        <v>740</v>
      </c>
    </row>
    <row r="132" spans="1:5" ht="60">
      <c r="A132" t="s">
        <v>741</v>
      </c>
      <c r="B132" s="242" t="s">
        <v>150</v>
      </c>
      <c r="C132" s="242" t="s">
        <v>721</v>
      </c>
      <c r="D132" s="242" t="s">
        <v>606</v>
      </c>
      <c r="E132" s="390" t="s">
        <v>742</v>
      </c>
    </row>
    <row r="133" spans="1:5" ht="45">
      <c r="A133" t="s">
        <v>743</v>
      </c>
      <c r="B133" s="242" t="s">
        <v>151</v>
      </c>
      <c r="C133" s="242" t="s">
        <v>728</v>
      </c>
      <c r="D133" s="242" t="s">
        <v>606</v>
      </c>
      <c r="E133" s="242" t="s">
        <v>151</v>
      </c>
    </row>
    <row r="134" spans="1:5" ht="45">
      <c r="A134" s="242" t="s">
        <v>744</v>
      </c>
      <c r="B134" s="242" t="s">
        <v>152</v>
      </c>
      <c r="C134" s="242" t="s">
        <v>721</v>
      </c>
      <c r="D134" s="242" t="s">
        <v>606</v>
      </c>
      <c r="E134" s="390" t="s">
        <v>745</v>
      </c>
    </row>
    <row r="135" spans="1:5" ht="30">
      <c r="A135" s="242" t="s">
        <v>746</v>
      </c>
      <c r="B135" s="242" t="s">
        <v>153</v>
      </c>
      <c r="C135" s="242" t="s">
        <v>728</v>
      </c>
      <c r="D135" s="242" t="s">
        <v>606</v>
      </c>
      <c r="E135" s="242" t="s">
        <v>153</v>
      </c>
    </row>
    <row r="136" spans="1:5" ht="45">
      <c r="A136" s="242" t="s">
        <v>747</v>
      </c>
      <c r="B136" s="242" t="s">
        <v>154</v>
      </c>
      <c r="C136" s="242" t="s">
        <v>721</v>
      </c>
      <c r="D136" s="242" t="s">
        <v>606</v>
      </c>
      <c r="E136" s="390" t="s">
        <v>745</v>
      </c>
    </row>
    <row r="137" spans="1:5" ht="30">
      <c r="A137" s="242" t="s">
        <v>748</v>
      </c>
      <c r="B137" s="242" t="s">
        <v>155</v>
      </c>
      <c r="C137" s="242" t="s">
        <v>728</v>
      </c>
      <c r="D137" s="242" t="s">
        <v>606</v>
      </c>
      <c r="E137" s="390" t="s">
        <v>155</v>
      </c>
    </row>
    <row r="138" spans="1:5" ht="45">
      <c r="A138" s="242" t="s">
        <v>749</v>
      </c>
      <c r="B138" s="242" t="s">
        <v>156</v>
      </c>
      <c r="C138" s="242" t="s">
        <v>721</v>
      </c>
      <c r="D138" s="242" t="s">
        <v>606</v>
      </c>
      <c r="E138" s="390" t="s">
        <v>745</v>
      </c>
    </row>
    <row r="139" spans="1:5" ht="45">
      <c r="A139" s="242" t="s">
        <v>750</v>
      </c>
      <c r="B139" s="242" t="s">
        <v>157</v>
      </c>
      <c r="C139" s="242" t="s">
        <v>728</v>
      </c>
      <c r="D139" s="242" t="s">
        <v>606</v>
      </c>
      <c r="E139" s="390" t="s">
        <v>157</v>
      </c>
    </row>
    <row r="140" spans="1:5" ht="45">
      <c r="A140" s="242" t="s">
        <v>751</v>
      </c>
      <c r="B140" s="242" t="s">
        <v>158</v>
      </c>
      <c r="C140" s="242" t="s">
        <v>721</v>
      </c>
      <c r="D140" s="242" t="s">
        <v>606</v>
      </c>
      <c r="E140" s="390" t="s">
        <v>745</v>
      </c>
    </row>
    <row r="141" spans="1:5" ht="30">
      <c r="A141" s="242" t="s">
        <v>752</v>
      </c>
      <c r="B141" s="242" t="s">
        <v>159</v>
      </c>
      <c r="C141" s="242" t="s">
        <v>728</v>
      </c>
      <c r="D141" s="242" t="s">
        <v>606</v>
      </c>
      <c r="E141" s="390" t="s">
        <v>159</v>
      </c>
    </row>
    <row r="142" spans="1:5" ht="90">
      <c r="A142" s="242" t="s">
        <v>753</v>
      </c>
      <c r="B142" s="242" t="s">
        <v>160</v>
      </c>
      <c r="C142" s="242" t="s">
        <v>721</v>
      </c>
      <c r="D142" s="242" t="s">
        <v>606</v>
      </c>
      <c r="E142" s="390" t="s">
        <v>754</v>
      </c>
    </row>
    <row r="143" spans="1:5" ht="30">
      <c r="A143" s="242" t="s">
        <v>755</v>
      </c>
      <c r="B143" s="242" t="s">
        <v>161</v>
      </c>
      <c r="C143" s="242" t="s">
        <v>728</v>
      </c>
      <c r="D143" s="242" t="s">
        <v>606</v>
      </c>
      <c r="E143" s="390" t="s">
        <v>161</v>
      </c>
    </row>
    <row r="144" spans="1:5" ht="45">
      <c r="A144" s="242" t="s">
        <v>756</v>
      </c>
      <c r="B144" s="242" t="s">
        <v>162</v>
      </c>
      <c r="C144" s="242" t="s">
        <v>721</v>
      </c>
      <c r="D144" s="242" t="s">
        <v>606</v>
      </c>
      <c r="E144" s="390" t="s">
        <v>757</v>
      </c>
    </row>
    <row r="145" spans="1:5" ht="60">
      <c r="A145" s="242" t="s">
        <v>758</v>
      </c>
      <c r="B145" s="242" t="s">
        <v>163</v>
      </c>
      <c r="C145" s="242" t="s">
        <v>721</v>
      </c>
      <c r="D145" s="242" t="s">
        <v>606</v>
      </c>
      <c r="E145" s="390" t="s">
        <v>759</v>
      </c>
    </row>
    <row r="146" spans="1:5" ht="60">
      <c r="A146" s="242" t="s">
        <v>760</v>
      </c>
      <c r="B146" s="242" t="s">
        <v>164</v>
      </c>
      <c r="C146" s="242" t="s">
        <v>721</v>
      </c>
      <c r="D146" s="242" t="s">
        <v>606</v>
      </c>
      <c r="E146" s="390" t="s">
        <v>761</v>
      </c>
    </row>
    <row r="147" spans="1:5" ht="60">
      <c r="A147" s="242" t="s">
        <v>762</v>
      </c>
      <c r="B147" s="242" t="s">
        <v>165</v>
      </c>
      <c r="C147" s="242" t="s">
        <v>721</v>
      </c>
      <c r="D147" s="242" t="s">
        <v>606</v>
      </c>
      <c r="E147" s="390" t="s">
        <v>763</v>
      </c>
    </row>
    <row r="148" spans="1:5">
      <c r="A148" s="242" t="s">
        <v>764</v>
      </c>
      <c r="B148" s="242" t="s">
        <v>486</v>
      </c>
      <c r="C148" s="242" t="s">
        <v>765</v>
      </c>
      <c r="D148" s="242" t="s">
        <v>606</v>
      </c>
      <c r="E148" s="242"/>
    </row>
    <row r="149" spans="1:5" ht="45">
      <c r="A149" s="242" t="s">
        <v>766</v>
      </c>
      <c r="B149" s="242" t="s">
        <v>487</v>
      </c>
      <c r="C149" s="242" t="s">
        <v>765</v>
      </c>
      <c r="D149" s="242" t="s">
        <v>606</v>
      </c>
      <c r="E149" s="242" t="s">
        <v>767</v>
      </c>
    </row>
    <row r="150" spans="1:5" ht="30">
      <c r="A150" s="242" t="s">
        <v>768</v>
      </c>
      <c r="B150" s="242" t="s">
        <v>488</v>
      </c>
      <c r="C150" s="242" t="s">
        <v>765</v>
      </c>
      <c r="D150" s="242" t="s">
        <v>606</v>
      </c>
      <c r="E150" s="242" t="s">
        <v>769</v>
      </c>
    </row>
    <row r="151" spans="1:5" ht="30">
      <c r="A151" s="242" t="s">
        <v>770</v>
      </c>
      <c r="B151" s="242" t="s">
        <v>489</v>
      </c>
      <c r="C151" s="242" t="s">
        <v>765</v>
      </c>
      <c r="D151" s="242" t="s">
        <v>606</v>
      </c>
      <c r="E151" s="242"/>
    </row>
    <row r="152" spans="1:5" ht="18.75">
      <c r="A152" s="380" t="s">
        <v>88</v>
      </c>
      <c r="B152" s="380"/>
      <c r="C152" s="380"/>
      <c r="D152" s="380"/>
      <c r="E152" s="380"/>
    </row>
    <row r="153" spans="1:5">
      <c r="A153" s="242" t="s">
        <v>771</v>
      </c>
      <c r="B153" s="242" t="s">
        <v>490</v>
      </c>
      <c r="C153" s="242" t="s">
        <v>597</v>
      </c>
      <c r="D153" s="242" t="s">
        <v>594</v>
      </c>
      <c r="E153" s="242"/>
    </row>
    <row r="154" spans="1:5" ht="45">
      <c r="A154" s="242" t="s">
        <v>772</v>
      </c>
      <c r="B154" s="242" t="s">
        <v>491</v>
      </c>
      <c r="C154" s="242" t="s">
        <v>773</v>
      </c>
      <c r="D154" s="242" t="s">
        <v>594</v>
      </c>
      <c r="E154" s="242" t="s">
        <v>774</v>
      </c>
    </row>
    <row r="155" spans="1:5" ht="30">
      <c r="A155" s="242" t="s">
        <v>720</v>
      </c>
      <c r="B155" s="242" t="s">
        <v>137</v>
      </c>
      <c r="C155" s="242" t="s">
        <v>721</v>
      </c>
      <c r="D155" s="242" t="s">
        <v>606</v>
      </c>
      <c r="E155" s="390" t="s">
        <v>722</v>
      </c>
    </row>
    <row r="156" spans="1:5" ht="30">
      <c r="A156" s="242" t="s">
        <v>723</v>
      </c>
      <c r="B156" s="242" t="s">
        <v>138</v>
      </c>
      <c r="C156" s="242" t="s">
        <v>721</v>
      </c>
      <c r="D156" s="242" t="s">
        <v>606</v>
      </c>
      <c r="E156" s="390" t="s">
        <v>722</v>
      </c>
    </row>
    <row r="157" spans="1:5" ht="30">
      <c r="A157" s="242" t="s">
        <v>724</v>
      </c>
      <c r="B157" s="242" t="s">
        <v>139</v>
      </c>
      <c r="C157" s="242" t="s">
        <v>721</v>
      </c>
      <c r="D157" s="242" t="s">
        <v>606</v>
      </c>
      <c r="E157" s="390" t="s">
        <v>722</v>
      </c>
    </row>
    <row r="158" spans="1:5" ht="60">
      <c r="A158" s="242" t="s">
        <v>725</v>
      </c>
      <c r="B158" s="242" t="s">
        <v>140</v>
      </c>
      <c r="C158" s="242" t="s">
        <v>721</v>
      </c>
      <c r="D158" s="242" t="s">
        <v>606</v>
      </c>
      <c r="E158" s="390" t="s">
        <v>726</v>
      </c>
    </row>
    <row r="159" spans="1:5" ht="45">
      <c r="A159" s="242" t="s">
        <v>727</v>
      </c>
      <c r="B159" s="242" t="s">
        <v>141</v>
      </c>
      <c r="C159" s="242" t="s">
        <v>728</v>
      </c>
      <c r="D159" s="242" t="s">
        <v>606</v>
      </c>
      <c r="E159" s="242" t="s">
        <v>729</v>
      </c>
    </row>
    <row r="160" spans="1:5" ht="45">
      <c r="A160" s="242" t="s">
        <v>730</v>
      </c>
      <c r="B160" s="242" t="s">
        <v>142</v>
      </c>
      <c r="C160" s="242" t="s">
        <v>718</v>
      </c>
      <c r="D160" s="242" t="s">
        <v>606</v>
      </c>
      <c r="E160" s="390" t="s">
        <v>731</v>
      </c>
    </row>
    <row r="161" spans="1:5" ht="30">
      <c r="A161" s="242" t="s">
        <v>732</v>
      </c>
      <c r="B161" s="242" t="s">
        <v>143</v>
      </c>
      <c r="C161" s="242" t="s">
        <v>718</v>
      </c>
      <c r="D161" s="242" t="s">
        <v>606</v>
      </c>
      <c r="E161" s="390" t="s">
        <v>722</v>
      </c>
    </row>
    <row r="162" spans="1:5" ht="30">
      <c r="A162" s="383" t="s">
        <v>733</v>
      </c>
      <c r="B162" s="242" t="s">
        <v>144</v>
      </c>
      <c r="C162" s="242" t="s">
        <v>718</v>
      </c>
      <c r="D162" s="242" t="s">
        <v>606</v>
      </c>
      <c r="E162" s="390" t="s">
        <v>734</v>
      </c>
    </row>
    <row r="163" spans="1:5">
      <c r="A163" s="242" t="s">
        <v>735</v>
      </c>
      <c r="B163" s="242" t="s">
        <v>145</v>
      </c>
      <c r="C163" s="242" t="s">
        <v>728</v>
      </c>
      <c r="D163" s="242" t="s">
        <v>606</v>
      </c>
      <c r="E163" s="242" t="s">
        <v>145</v>
      </c>
    </row>
    <row r="164" spans="1:5" ht="30">
      <c r="A164" s="242" t="s">
        <v>736</v>
      </c>
      <c r="B164" s="242" t="s">
        <v>146</v>
      </c>
      <c r="C164" s="242" t="s">
        <v>721</v>
      </c>
      <c r="D164" s="242" t="s">
        <v>606</v>
      </c>
      <c r="E164" s="390" t="s">
        <v>722</v>
      </c>
    </row>
    <row r="165" spans="1:5" ht="30">
      <c r="A165" s="242" t="s">
        <v>737</v>
      </c>
      <c r="B165" s="242" t="s">
        <v>210</v>
      </c>
      <c r="C165" s="242" t="s">
        <v>721</v>
      </c>
      <c r="D165" s="242" t="s">
        <v>606</v>
      </c>
      <c r="E165" s="390" t="s">
        <v>722</v>
      </c>
    </row>
    <row r="166" spans="1:5" ht="30">
      <c r="A166" s="242" t="s">
        <v>738</v>
      </c>
      <c r="B166" s="242" t="s">
        <v>211</v>
      </c>
      <c r="C166" s="242" t="s">
        <v>721</v>
      </c>
      <c r="D166" s="242" t="s">
        <v>606</v>
      </c>
      <c r="E166" s="390" t="s">
        <v>722</v>
      </c>
    </row>
    <row r="167" spans="1:5" ht="90">
      <c r="A167" s="242" t="s">
        <v>739</v>
      </c>
      <c r="B167" s="242" t="s">
        <v>149</v>
      </c>
      <c r="C167" s="242" t="s">
        <v>721</v>
      </c>
      <c r="D167" s="242" t="s">
        <v>606</v>
      </c>
      <c r="E167" s="390" t="s">
        <v>740</v>
      </c>
    </row>
    <row r="168" spans="1:5" ht="60">
      <c r="A168" s="242" t="s">
        <v>741</v>
      </c>
      <c r="B168" s="242" t="s">
        <v>150</v>
      </c>
      <c r="C168" s="242" t="s">
        <v>721</v>
      </c>
      <c r="D168" s="242" t="s">
        <v>606</v>
      </c>
      <c r="E168" s="390" t="s">
        <v>742</v>
      </c>
    </row>
    <row r="169" spans="1:5" ht="45">
      <c r="A169" s="242" t="s">
        <v>743</v>
      </c>
      <c r="B169" s="242" t="s">
        <v>151</v>
      </c>
      <c r="C169" s="242" t="s">
        <v>728</v>
      </c>
      <c r="D169" s="242" t="s">
        <v>606</v>
      </c>
      <c r="E169" s="390" t="s">
        <v>151</v>
      </c>
    </row>
    <row r="170" spans="1:5" ht="45">
      <c r="A170" s="242" t="s">
        <v>744</v>
      </c>
      <c r="B170" s="242" t="s">
        <v>152</v>
      </c>
      <c r="C170" s="242" t="s">
        <v>721</v>
      </c>
      <c r="D170" s="242" t="s">
        <v>606</v>
      </c>
      <c r="E170" s="390" t="s">
        <v>745</v>
      </c>
    </row>
    <row r="171" spans="1:5" ht="30">
      <c r="A171" s="242" t="s">
        <v>746</v>
      </c>
      <c r="B171" s="242" t="s">
        <v>153</v>
      </c>
      <c r="C171" s="242" t="s">
        <v>728</v>
      </c>
      <c r="D171" s="242" t="s">
        <v>606</v>
      </c>
      <c r="E171" s="242" t="s">
        <v>153</v>
      </c>
    </row>
    <row r="172" spans="1:5" ht="45">
      <c r="A172" s="242" t="s">
        <v>747</v>
      </c>
      <c r="B172" s="383" t="s">
        <v>154</v>
      </c>
      <c r="C172" s="242" t="s">
        <v>721</v>
      </c>
      <c r="D172" s="242" t="s">
        <v>606</v>
      </c>
      <c r="E172" s="390" t="s">
        <v>745</v>
      </c>
    </row>
    <row r="173" spans="1:5" ht="30">
      <c r="A173" s="242" t="s">
        <v>748</v>
      </c>
      <c r="B173" s="383" t="s">
        <v>155</v>
      </c>
      <c r="C173" s="242" t="s">
        <v>728</v>
      </c>
      <c r="D173" s="242" t="s">
        <v>606</v>
      </c>
      <c r="E173" s="391" t="s">
        <v>155</v>
      </c>
    </row>
    <row r="174" spans="1:5" ht="45">
      <c r="A174" s="242" t="s">
        <v>749</v>
      </c>
      <c r="B174" s="383" t="s">
        <v>156</v>
      </c>
      <c r="C174" s="242" t="s">
        <v>721</v>
      </c>
      <c r="D174" s="242" t="s">
        <v>606</v>
      </c>
      <c r="E174" s="390" t="s">
        <v>745</v>
      </c>
    </row>
    <row r="175" spans="1:5" ht="45">
      <c r="A175" s="242" t="s">
        <v>750</v>
      </c>
      <c r="B175" s="383" t="s">
        <v>157</v>
      </c>
      <c r="C175" s="242" t="s">
        <v>728</v>
      </c>
      <c r="D175" s="242" t="s">
        <v>606</v>
      </c>
      <c r="E175" s="391" t="s">
        <v>157</v>
      </c>
    </row>
    <row r="176" spans="1:5" ht="45">
      <c r="A176" s="242" t="s">
        <v>751</v>
      </c>
      <c r="B176" s="383" t="s">
        <v>158</v>
      </c>
      <c r="C176" s="242" t="s">
        <v>721</v>
      </c>
      <c r="D176" s="242" t="s">
        <v>606</v>
      </c>
      <c r="E176" s="390" t="s">
        <v>745</v>
      </c>
    </row>
    <row r="177" spans="1:5" ht="30">
      <c r="A177" s="242" t="s">
        <v>752</v>
      </c>
      <c r="B177" s="383" t="s">
        <v>159</v>
      </c>
      <c r="C177" s="242" t="s">
        <v>728</v>
      </c>
      <c r="D177" s="242" t="s">
        <v>606</v>
      </c>
      <c r="E177" s="391" t="s">
        <v>159</v>
      </c>
    </row>
    <row r="178" spans="1:5" ht="90">
      <c r="A178" s="242" t="s">
        <v>753</v>
      </c>
      <c r="B178" s="383" t="s">
        <v>160</v>
      </c>
      <c r="C178" s="242" t="s">
        <v>721</v>
      </c>
      <c r="D178" s="242" t="s">
        <v>606</v>
      </c>
      <c r="E178" s="391" t="s">
        <v>754</v>
      </c>
    </row>
    <row r="179" spans="1:5" ht="30">
      <c r="A179" s="242" t="s">
        <v>755</v>
      </c>
      <c r="B179" s="383" t="s">
        <v>161</v>
      </c>
      <c r="C179" s="242" t="s">
        <v>728</v>
      </c>
      <c r="D179" s="242" t="s">
        <v>606</v>
      </c>
      <c r="E179" s="391" t="s">
        <v>161</v>
      </c>
    </row>
    <row r="180" spans="1:5" ht="45">
      <c r="A180" s="242" t="s">
        <v>756</v>
      </c>
      <c r="B180" s="242" t="s">
        <v>162</v>
      </c>
      <c r="C180" s="242" t="s">
        <v>721</v>
      </c>
      <c r="D180" s="242" t="s">
        <v>606</v>
      </c>
      <c r="E180" s="390" t="s">
        <v>757</v>
      </c>
    </row>
    <row r="181" spans="1:5" ht="120">
      <c r="A181" s="242" t="s">
        <v>775</v>
      </c>
      <c r="B181" s="242" t="s">
        <v>492</v>
      </c>
      <c r="C181" s="242" t="s">
        <v>765</v>
      </c>
      <c r="D181" s="242" t="s">
        <v>606</v>
      </c>
      <c r="E181" s="242" t="s">
        <v>776</v>
      </c>
    </row>
    <row r="182" spans="1:5" ht="45">
      <c r="A182" s="242" t="s">
        <v>777</v>
      </c>
      <c r="B182" s="242" t="s">
        <v>493</v>
      </c>
      <c r="C182" s="242" t="s">
        <v>778</v>
      </c>
      <c r="D182" s="242" t="s">
        <v>594</v>
      </c>
      <c r="E182" s="390" t="s">
        <v>779</v>
      </c>
    </row>
    <row r="183" spans="1:5" ht="45">
      <c r="A183" s="242" t="s">
        <v>780</v>
      </c>
      <c r="B183" s="242" t="s">
        <v>562</v>
      </c>
      <c r="C183" s="242" t="s">
        <v>781</v>
      </c>
      <c r="D183" s="242" t="s">
        <v>594</v>
      </c>
      <c r="E183" s="390" t="s">
        <v>779</v>
      </c>
    </row>
    <row r="184" spans="1:5" ht="45">
      <c r="A184" s="242" t="s">
        <v>782</v>
      </c>
      <c r="B184" s="242" t="s">
        <v>579</v>
      </c>
      <c r="C184" s="242" t="s">
        <v>783</v>
      </c>
      <c r="D184" s="242" t="s">
        <v>594</v>
      </c>
      <c r="E184" s="390" t="s">
        <v>779</v>
      </c>
    </row>
    <row r="185" spans="1:5" ht="45">
      <c r="A185" s="242" t="s">
        <v>784</v>
      </c>
      <c r="B185" s="242" t="s">
        <v>563</v>
      </c>
      <c r="C185" s="242" t="s">
        <v>785</v>
      </c>
      <c r="D185" s="242" t="s">
        <v>594</v>
      </c>
      <c r="E185" s="390" t="s">
        <v>779</v>
      </c>
    </row>
    <row r="186" spans="1:5">
      <c r="A186" s="242" t="s">
        <v>717</v>
      </c>
      <c r="B186" s="242" t="s">
        <v>136</v>
      </c>
      <c r="C186" s="242" t="s">
        <v>718</v>
      </c>
      <c r="D186" s="242" t="s">
        <v>606</v>
      </c>
      <c r="E186" s="242"/>
    </row>
    <row r="187" spans="1:5" ht="18.75">
      <c r="A187" s="380" t="s">
        <v>89</v>
      </c>
      <c r="B187" s="380"/>
      <c r="C187" s="380"/>
      <c r="D187" s="380"/>
      <c r="E187" s="380"/>
    </row>
    <row r="188" spans="1:5">
      <c r="A188" s="242" t="s">
        <v>771</v>
      </c>
      <c r="B188" s="242" t="s">
        <v>490</v>
      </c>
      <c r="C188" s="242" t="s">
        <v>597</v>
      </c>
      <c r="D188" s="242" t="s">
        <v>594</v>
      </c>
      <c r="E188" s="242"/>
    </row>
    <row r="189" spans="1:5" ht="45">
      <c r="A189" s="242" t="s">
        <v>772</v>
      </c>
      <c r="B189" s="242" t="s">
        <v>491</v>
      </c>
      <c r="C189" s="242" t="s">
        <v>773</v>
      </c>
      <c r="D189" s="242" t="s">
        <v>594</v>
      </c>
      <c r="E189" s="242" t="s">
        <v>774</v>
      </c>
    </row>
    <row r="190" spans="1:5" ht="30">
      <c r="A190" s="242" t="s">
        <v>720</v>
      </c>
      <c r="B190" s="242" t="s">
        <v>137</v>
      </c>
      <c r="C190" s="242" t="s">
        <v>721</v>
      </c>
      <c r="D190" s="242" t="s">
        <v>606</v>
      </c>
      <c r="E190" s="390" t="s">
        <v>722</v>
      </c>
    </row>
    <row r="191" spans="1:5" ht="30">
      <c r="A191" s="242" t="s">
        <v>723</v>
      </c>
      <c r="B191" s="242" t="s">
        <v>138</v>
      </c>
      <c r="C191" s="242" t="s">
        <v>721</v>
      </c>
      <c r="D191" s="242" t="s">
        <v>606</v>
      </c>
      <c r="E191" s="390" t="s">
        <v>722</v>
      </c>
    </row>
    <row r="192" spans="1:5" ht="30">
      <c r="A192" s="242" t="s">
        <v>724</v>
      </c>
      <c r="B192" s="242" t="s">
        <v>139</v>
      </c>
      <c r="C192" s="242" t="s">
        <v>721</v>
      </c>
      <c r="D192" s="242" t="s">
        <v>606</v>
      </c>
      <c r="E192" s="390" t="s">
        <v>722</v>
      </c>
    </row>
    <row r="193" spans="1:5" ht="60">
      <c r="A193" s="242" t="s">
        <v>725</v>
      </c>
      <c r="B193" s="242" t="s">
        <v>140</v>
      </c>
      <c r="C193" s="242" t="s">
        <v>721</v>
      </c>
      <c r="D193" s="242" t="s">
        <v>606</v>
      </c>
      <c r="E193" s="390" t="s">
        <v>726</v>
      </c>
    </row>
    <row r="194" spans="1:5" ht="45">
      <c r="A194" s="242" t="s">
        <v>727</v>
      </c>
      <c r="B194" s="242" t="s">
        <v>141</v>
      </c>
      <c r="C194" s="242" t="s">
        <v>728</v>
      </c>
      <c r="D194" s="242" t="s">
        <v>606</v>
      </c>
      <c r="E194" s="242" t="s">
        <v>729</v>
      </c>
    </row>
    <row r="195" spans="1:5" ht="45">
      <c r="A195" s="242" t="s">
        <v>730</v>
      </c>
      <c r="B195" s="242" t="s">
        <v>142</v>
      </c>
      <c r="C195" s="242" t="s">
        <v>718</v>
      </c>
      <c r="D195" s="242" t="s">
        <v>606</v>
      </c>
      <c r="E195" s="390" t="s">
        <v>731</v>
      </c>
    </row>
    <row r="196" spans="1:5" ht="30">
      <c r="A196" s="242" t="s">
        <v>732</v>
      </c>
      <c r="B196" s="242" t="s">
        <v>143</v>
      </c>
      <c r="C196" s="242" t="s">
        <v>718</v>
      </c>
      <c r="D196" s="242" t="s">
        <v>606</v>
      </c>
      <c r="E196" s="390" t="s">
        <v>722</v>
      </c>
    </row>
    <row r="197" spans="1:5" ht="30">
      <c r="A197" s="383" t="s">
        <v>733</v>
      </c>
      <c r="B197" s="242" t="s">
        <v>144</v>
      </c>
      <c r="C197" s="242" t="s">
        <v>718</v>
      </c>
      <c r="D197" s="242" t="s">
        <v>606</v>
      </c>
      <c r="E197" s="390" t="s">
        <v>734</v>
      </c>
    </row>
    <row r="198" spans="1:5">
      <c r="A198" s="242" t="s">
        <v>735</v>
      </c>
      <c r="B198" s="242" t="s">
        <v>145</v>
      </c>
      <c r="C198" s="242" t="s">
        <v>728</v>
      </c>
      <c r="D198" s="242" t="s">
        <v>606</v>
      </c>
      <c r="E198" s="242" t="s">
        <v>145</v>
      </c>
    </row>
    <row r="199" spans="1:5" ht="30">
      <c r="A199" s="242" t="s">
        <v>736</v>
      </c>
      <c r="B199" s="242" t="s">
        <v>146</v>
      </c>
      <c r="C199" s="242" t="s">
        <v>721</v>
      </c>
      <c r="D199" s="242" t="s">
        <v>606</v>
      </c>
      <c r="E199" s="390" t="s">
        <v>722</v>
      </c>
    </row>
    <row r="200" spans="1:5" ht="30">
      <c r="A200" s="242" t="s">
        <v>737</v>
      </c>
      <c r="B200" s="242" t="s">
        <v>210</v>
      </c>
      <c r="C200" s="242" t="s">
        <v>721</v>
      </c>
      <c r="D200" s="242" t="s">
        <v>606</v>
      </c>
      <c r="E200" s="390" t="s">
        <v>722</v>
      </c>
    </row>
    <row r="201" spans="1:5" ht="30">
      <c r="A201" s="242" t="s">
        <v>738</v>
      </c>
      <c r="B201" s="242" t="s">
        <v>211</v>
      </c>
      <c r="C201" s="242" t="s">
        <v>721</v>
      </c>
      <c r="D201" s="242" t="s">
        <v>606</v>
      </c>
      <c r="E201" s="390" t="s">
        <v>722</v>
      </c>
    </row>
    <row r="202" spans="1:5" ht="90">
      <c r="A202" s="242" t="s">
        <v>739</v>
      </c>
      <c r="B202" s="242" t="s">
        <v>149</v>
      </c>
      <c r="C202" s="242" t="s">
        <v>721</v>
      </c>
      <c r="D202" s="242" t="s">
        <v>606</v>
      </c>
      <c r="E202" s="390" t="s">
        <v>740</v>
      </c>
    </row>
    <row r="203" spans="1:5" ht="60">
      <c r="A203" s="242" t="s">
        <v>741</v>
      </c>
      <c r="B203" s="242" t="s">
        <v>150</v>
      </c>
      <c r="C203" s="242" t="s">
        <v>721</v>
      </c>
      <c r="D203" s="242" t="s">
        <v>606</v>
      </c>
      <c r="E203" s="390" t="s">
        <v>742</v>
      </c>
    </row>
    <row r="204" spans="1:5" ht="45">
      <c r="A204" s="242" t="s">
        <v>743</v>
      </c>
      <c r="B204" s="242" t="s">
        <v>151</v>
      </c>
      <c r="C204" s="242" t="s">
        <v>728</v>
      </c>
      <c r="D204" s="242" t="s">
        <v>606</v>
      </c>
      <c r="E204" s="390" t="s">
        <v>151</v>
      </c>
    </row>
    <row r="205" spans="1:5" ht="45">
      <c r="A205" s="242" t="s">
        <v>744</v>
      </c>
      <c r="B205" s="242" t="s">
        <v>152</v>
      </c>
      <c r="C205" s="242" t="s">
        <v>721</v>
      </c>
      <c r="D205" s="242" t="s">
        <v>606</v>
      </c>
      <c r="E205" s="390" t="s">
        <v>745</v>
      </c>
    </row>
    <row r="206" spans="1:5" ht="30">
      <c r="A206" s="242" t="s">
        <v>746</v>
      </c>
      <c r="B206" s="242" t="s">
        <v>153</v>
      </c>
      <c r="C206" s="242" t="s">
        <v>728</v>
      </c>
      <c r="D206" s="242" t="s">
        <v>606</v>
      </c>
      <c r="E206" s="242" t="s">
        <v>153</v>
      </c>
    </row>
    <row r="207" spans="1:5" ht="45">
      <c r="A207" s="242" t="s">
        <v>756</v>
      </c>
      <c r="B207" s="242" t="s">
        <v>162</v>
      </c>
      <c r="C207" s="242" t="s">
        <v>721</v>
      </c>
      <c r="D207" s="242" t="s">
        <v>606</v>
      </c>
      <c r="E207" s="390" t="s">
        <v>757</v>
      </c>
    </row>
    <row r="208" spans="1:5" ht="45">
      <c r="A208" s="242" t="s">
        <v>786</v>
      </c>
      <c r="B208" s="242" t="s">
        <v>787</v>
      </c>
      <c r="C208" s="242" t="s">
        <v>788</v>
      </c>
      <c r="D208" s="242" t="s">
        <v>594</v>
      </c>
      <c r="E208" s="390" t="s">
        <v>779</v>
      </c>
    </row>
    <row r="209" spans="1:5" ht="45">
      <c r="A209" s="242" t="s">
        <v>789</v>
      </c>
      <c r="B209" s="242" t="s">
        <v>790</v>
      </c>
      <c r="C209" s="242" t="s">
        <v>791</v>
      </c>
      <c r="D209" s="242" t="s">
        <v>594</v>
      </c>
      <c r="E209" s="390" t="s">
        <v>779</v>
      </c>
    </row>
    <row r="210" spans="1:5" ht="45">
      <c r="A210" s="242" t="s">
        <v>784</v>
      </c>
      <c r="B210" s="242" t="s">
        <v>563</v>
      </c>
      <c r="C210" s="242" t="s">
        <v>785</v>
      </c>
      <c r="D210" s="242" t="s">
        <v>594</v>
      </c>
      <c r="E210" s="390" t="s">
        <v>779</v>
      </c>
    </row>
    <row r="211" spans="1:5">
      <c r="A211" s="242" t="s">
        <v>717</v>
      </c>
      <c r="B211" s="242" t="s">
        <v>136</v>
      </c>
      <c r="C211" s="242" t="s">
        <v>718</v>
      </c>
      <c r="D211" s="242" t="s">
        <v>606</v>
      </c>
      <c r="E211" s="242"/>
    </row>
    <row r="212" spans="1:5" ht="120">
      <c r="A212" s="242" t="s">
        <v>775</v>
      </c>
      <c r="B212" s="242" t="s">
        <v>492</v>
      </c>
      <c r="C212" s="242" t="s">
        <v>765</v>
      </c>
      <c r="D212" s="242" t="s">
        <v>606</v>
      </c>
      <c r="E212" s="242" t="s">
        <v>776</v>
      </c>
    </row>
    <row r="213" spans="1:5" ht="20.100000000000001" customHeight="1">
      <c r="A213" s="380" t="s">
        <v>792</v>
      </c>
      <c r="B213" s="380"/>
      <c r="C213" s="380"/>
      <c r="D213" s="380"/>
      <c r="E213" s="380"/>
    </row>
    <row r="214" spans="1:5" ht="45">
      <c r="A214" s="242" t="s">
        <v>793</v>
      </c>
      <c r="B214" s="242" t="s">
        <v>794</v>
      </c>
      <c r="C214" s="242" t="s">
        <v>795</v>
      </c>
      <c r="D214" s="242" t="s">
        <v>594</v>
      </c>
      <c r="E214" s="390" t="s">
        <v>779</v>
      </c>
    </row>
    <row r="215" spans="1:5">
      <c r="A215" s="242" t="s">
        <v>796</v>
      </c>
      <c r="B215" s="242" t="s">
        <v>797</v>
      </c>
      <c r="C215" s="242" t="s">
        <v>597</v>
      </c>
      <c r="D215" s="242" t="s">
        <v>594</v>
      </c>
      <c r="E215" s="242"/>
    </row>
    <row r="216" spans="1:5">
      <c r="A216" s="242" t="s">
        <v>771</v>
      </c>
      <c r="B216" s="242" t="s">
        <v>490</v>
      </c>
      <c r="C216" s="242" t="s">
        <v>597</v>
      </c>
      <c r="D216" s="242" t="s">
        <v>594</v>
      </c>
      <c r="E216" s="242"/>
    </row>
    <row r="217" spans="1:5" ht="45">
      <c r="A217" s="242" t="s">
        <v>772</v>
      </c>
      <c r="B217" s="242" t="s">
        <v>491</v>
      </c>
      <c r="C217" s="242" t="s">
        <v>773</v>
      </c>
      <c r="D217" s="242" t="s">
        <v>594</v>
      </c>
      <c r="E217" s="242" t="s">
        <v>774</v>
      </c>
    </row>
    <row r="218" spans="1:5">
      <c r="A218" s="242" t="s">
        <v>717</v>
      </c>
      <c r="B218" s="242" t="s">
        <v>136</v>
      </c>
      <c r="C218" s="242" t="s">
        <v>718</v>
      </c>
      <c r="D218" s="242" t="s">
        <v>606</v>
      </c>
      <c r="E218" s="242"/>
    </row>
    <row r="219" spans="1:5" ht="30">
      <c r="A219" s="242" t="s">
        <v>720</v>
      </c>
      <c r="B219" s="242" t="s">
        <v>137</v>
      </c>
      <c r="C219" s="242" t="s">
        <v>721</v>
      </c>
      <c r="D219" s="242" t="s">
        <v>606</v>
      </c>
      <c r="E219" s="390" t="s">
        <v>722</v>
      </c>
    </row>
    <row r="220" spans="1:5" ht="30">
      <c r="A220" s="242" t="s">
        <v>723</v>
      </c>
      <c r="B220" s="242" t="s">
        <v>138</v>
      </c>
      <c r="C220" s="242" t="s">
        <v>721</v>
      </c>
      <c r="D220" s="242" t="s">
        <v>606</v>
      </c>
      <c r="E220" s="390" t="s">
        <v>722</v>
      </c>
    </row>
    <row r="221" spans="1:5" ht="30">
      <c r="A221" s="242" t="s">
        <v>724</v>
      </c>
      <c r="B221" s="242" t="s">
        <v>139</v>
      </c>
      <c r="C221" s="242" t="s">
        <v>721</v>
      </c>
      <c r="D221" s="242" t="s">
        <v>606</v>
      </c>
      <c r="E221" s="390" t="s">
        <v>722</v>
      </c>
    </row>
    <row r="222" spans="1:5" ht="60">
      <c r="A222" s="242" t="s">
        <v>725</v>
      </c>
      <c r="B222" s="242" t="s">
        <v>140</v>
      </c>
      <c r="C222" s="242" t="s">
        <v>721</v>
      </c>
      <c r="D222" s="242" t="s">
        <v>606</v>
      </c>
      <c r="E222" s="390" t="s">
        <v>726</v>
      </c>
    </row>
    <row r="223" spans="1:5" ht="45">
      <c r="A223" s="242" t="s">
        <v>727</v>
      </c>
      <c r="B223" s="242" t="s">
        <v>141</v>
      </c>
      <c r="C223" s="242" t="s">
        <v>728</v>
      </c>
      <c r="D223" s="242" t="s">
        <v>606</v>
      </c>
      <c r="E223" s="242" t="s">
        <v>729</v>
      </c>
    </row>
    <row r="224" spans="1:5" ht="45">
      <c r="A224" s="242" t="s">
        <v>730</v>
      </c>
      <c r="B224" s="242" t="s">
        <v>142</v>
      </c>
      <c r="C224" s="242" t="s">
        <v>718</v>
      </c>
      <c r="D224" s="242" t="s">
        <v>606</v>
      </c>
      <c r="E224" s="390" t="s">
        <v>731</v>
      </c>
    </row>
    <row r="225" spans="1:6" ht="30">
      <c r="A225" s="242" t="s">
        <v>732</v>
      </c>
      <c r="B225" s="242" t="s">
        <v>143</v>
      </c>
      <c r="C225" s="242" t="s">
        <v>718</v>
      </c>
      <c r="D225" s="242" t="s">
        <v>606</v>
      </c>
      <c r="E225" s="390" t="s">
        <v>722</v>
      </c>
    </row>
    <row r="226" spans="1:6" ht="30">
      <c r="A226" s="383" t="s">
        <v>733</v>
      </c>
      <c r="B226" s="242" t="s">
        <v>144</v>
      </c>
      <c r="C226" s="242" t="s">
        <v>718</v>
      </c>
      <c r="D226" s="242" t="s">
        <v>606</v>
      </c>
      <c r="E226" s="390" t="s">
        <v>734</v>
      </c>
    </row>
    <row r="227" spans="1:6">
      <c r="A227" s="242" t="s">
        <v>735</v>
      </c>
      <c r="B227" s="242" t="s">
        <v>145</v>
      </c>
      <c r="C227" s="242" t="s">
        <v>728</v>
      </c>
      <c r="D227" s="242" t="s">
        <v>606</v>
      </c>
      <c r="E227" s="242" t="s">
        <v>145</v>
      </c>
    </row>
    <row r="228" spans="1:6" ht="30">
      <c r="A228" s="242" t="s">
        <v>736</v>
      </c>
      <c r="B228" s="242" t="s">
        <v>146</v>
      </c>
      <c r="C228" s="242" t="s">
        <v>721</v>
      </c>
      <c r="D228" s="242" t="s">
        <v>606</v>
      </c>
      <c r="E228" s="390" t="s">
        <v>722</v>
      </c>
    </row>
    <row r="229" spans="1:6" ht="30">
      <c r="A229" s="242" t="s">
        <v>737</v>
      </c>
      <c r="B229" s="242" t="s">
        <v>210</v>
      </c>
      <c r="C229" s="242" t="s">
        <v>721</v>
      </c>
      <c r="D229" s="242" t="s">
        <v>606</v>
      </c>
      <c r="E229" s="390" t="s">
        <v>722</v>
      </c>
    </row>
    <row r="230" spans="1:6" ht="30">
      <c r="A230" s="242" t="s">
        <v>738</v>
      </c>
      <c r="B230" s="242" t="s">
        <v>211</v>
      </c>
      <c r="C230" s="242" t="s">
        <v>721</v>
      </c>
      <c r="D230" s="242" t="s">
        <v>606</v>
      </c>
      <c r="E230" s="390" t="s">
        <v>722</v>
      </c>
    </row>
    <row r="231" spans="1:6" ht="90">
      <c r="A231" s="242" t="s">
        <v>739</v>
      </c>
      <c r="B231" s="242" t="s">
        <v>149</v>
      </c>
      <c r="C231" s="242" t="s">
        <v>721</v>
      </c>
      <c r="D231" s="242" t="s">
        <v>606</v>
      </c>
      <c r="E231" s="390" t="s">
        <v>740</v>
      </c>
    </row>
    <row r="232" spans="1:6" ht="60">
      <c r="A232" s="242" t="s">
        <v>741</v>
      </c>
      <c r="B232" s="242" t="s">
        <v>150</v>
      </c>
      <c r="C232" s="242" t="s">
        <v>721</v>
      </c>
      <c r="D232" s="242" t="s">
        <v>606</v>
      </c>
      <c r="E232" s="390" t="s">
        <v>742</v>
      </c>
    </row>
    <row r="233" spans="1:6" ht="45">
      <c r="A233" s="242" t="s">
        <v>743</v>
      </c>
      <c r="B233" s="242" t="s">
        <v>151</v>
      </c>
      <c r="C233" s="242" t="s">
        <v>728</v>
      </c>
      <c r="D233" s="242" t="s">
        <v>606</v>
      </c>
      <c r="E233" s="390" t="s">
        <v>151</v>
      </c>
    </row>
    <row r="234" spans="1:6" ht="45">
      <c r="A234" s="242" t="s">
        <v>744</v>
      </c>
      <c r="B234" s="242" t="s">
        <v>152</v>
      </c>
      <c r="C234" s="242" t="s">
        <v>721</v>
      </c>
      <c r="D234" s="242" t="s">
        <v>606</v>
      </c>
      <c r="E234" s="390" t="s">
        <v>745</v>
      </c>
      <c r="F234" s="242"/>
    </row>
    <row r="235" spans="1:6" ht="30">
      <c r="A235" s="242" t="s">
        <v>746</v>
      </c>
      <c r="B235" s="242" t="s">
        <v>153</v>
      </c>
      <c r="C235" s="242" t="s">
        <v>728</v>
      </c>
      <c r="D235" s="242" t="s">
        <v>606</v>
      </c>
      <c r="E235" s="242" t="s">
        <v>153</v>
      </c>
    </row>
    <row r="236" spans="1:6" ht="45">
      <c r="A236" s="242" t="s">
        <v>756</v>
      </c>
      <c r="B236" s="242" t="s">
        <v>162</v>
      </c>
      <c r="C236" s="242" t="s">
        <v>721</v>
      </c>
      <c r="D236" s="242" t="s">
        <v>606</v>
      </c>
      <c r="E236" s="390" t="s">
        <v>757</v>
      </c>
    </row>
    <row r="237" spans="1:6" ht="120">
      <c r="A237" s="242" t="s">
        <v>775</v>
      </c>
      <c r="B237" s="242" t="s">
        <v>492</v>
      </c>
      <c r="C237" s="242" t="s">
        <v>765</v>
      </c>
      <c r="D237" s="242" t="s">
        <v>606</v>
      </c>
      <c r="E237" s="242" t="s">
        <v>776</v>
      </c>
    </row>
    <row r="238" spans="1:6" ht="18.75">
      <c r="A238" s="380" t="s">
        <v>798</v>
      </c>
      <c r="B238" s="380"/>
      <c r="C238" s="380"/>
      <c r="D238" s="380"/>
      <c r="E238" s="380"/>
    </row>
    <row r="239" spans="1:6">
      <c r="A239" s="242" t="s">
        <v>717</v>
      </c>
      <c r="B239" s="242" t="s">
        <v>136</v>
      </c>
      <c r="C239" s="242" t="s">
        <v>718</v>
      </c>
      <c r="D239" s="242" t="s">
        <v>606</v>
      </c>
      <c r="E239" s="242"/>
    </row>
    <row r="240" spans="1:6" ht="45">
      <c r="A240" s="242" t="s">
        <v>799</v>
      </c>
      <c r="B240" s="242" t="s">
        <v>800</v>
      </c>
      <c r="C240" s="242" t="s">
        <v>721</v>
      </c>
      <c r="D240" s="242" t="s">
        <v>606</v>
      </c>
      <c r="E240" s="242" t="s">
        <v>801</v>
      </c>
    </row>
    <row r="241" spans="1:5">
      <c r="A241" s="242" t="s">
        <v>802</v>
      </c>
      <c r="B241" s="242" t="s">
        <v>803</v>
      </c>
      <c r="C241" s="242" t="s">
        <v>718</v>
      </c>
      <c r="D241" s="242" t="s">
        <v>606</v>
      </c>
      <c r="E241" s="242"/>
    </row>
    <row r="242" spans="1:5" ht="30">
      <c r="A242" s="242" t="s">
        <v>804</v>
      </c>
      <c r="B242" s="242" t="s">
        <v>805</v>
      </c>
      <c r="C242" s="242" t="s">
        <v>765</v>
      </c>
      <c r="D242" s="242" t="s">
        <v>606</v>
      </c>
      <c r="E242" s="242"/>
    </row>
    <row r="243" spans="1:5" ht="18.75">
      <c r="A243" s="380" t="s">
        <v>806</v>
      </c>
      <c r="B243" s="380"/>
      <c r="C243" s="380"/>
      <c r="D243" s="380"/>
      <c r="E243" s="380"/>
    </row>
    <row r="244" spans="1:5">
      <c r="A244" s="242" t="s">
        <v>771</v>
      </c>
      <c r="B244" s="242" t="s">
        <v>807</v>
      </c>
      <c r="C244" s="242" t="s">
        <v>597</v>
      </c>
      <c r="D244" s="242" t="s">
        <v>594</v>
      </c>
      <c r="E244" s="242"/>
    </row>
    <row r="245" spans="1:5">
      <c r="A245" s="242" t="s">
        <v>808</v>
      </c>
      <c r="B245" s="242" t="s">
        <v>809</v>
      </c>
      <c r="C245" s="242" t="s">
        <v>597</v>
      </c>
      <c r="D245" s="242" t="s">
        <v>594</v>
      </c>
      <c r="E245" s="242"/>
    </row>
    <row r="246" spans="1:5" ht="30">
      <c r="A246" s="242" t="s">
        <v>725</v>
      </c>
      <c r="B246" s="242" t="s">
        <v>810</v>
      </c>
      <c r="C246" s="242" t="s">
        <v>721</v>
      </c>
      <c r="D246" s="242" t="s">
        <v>606</v>
      </c>
      <c r="E246" s="242" t="s">
        <v>811</v>
      </c>
    </row>
    <row r="247" spans="1:5">
      <c r="A247" s="242" t="s">
        <v>812</v>
      </c>
      <c r="B247" s="242" t="s">
        <v>813</v>
      </c>
      <c r="C247" s="242" t="s">
        <v>728</v>
      </c>
      <c r="D247" s="242" t="s">
        <v>606</v>
      </c>
      <c r="E247" s="242"/>
    </row>
    <row r="248" spans="1:5" ht="18.75">
      <c r="A248" s="380" t="s">
        <v>814</v>
      </c>
      <c r="B248" s="380"/>
      <c r="C248" s="380"/>
      <c r="D248" s="380"/>
      <c r="E248" s="380"/>
    </row>
    <row r="249" spans="1:5">
      <c r="A249" s="242" t="s">
        <v>717</v>
      </c>
      <c r="B249" s="242" t="s">
        <v>136</v>
      </c>
      <c r="C249" s="242" t="s">
        <v>718</v>
      </c>
      <c r="D249" s="242" t="s">
        <v>606</v>
      </c>
      <c r="E249" s="242"/>
    </row>
    <row r="250" spans="1:5" ht="45">
      <c r="A250" s="242" t="s">
        <v>799</v>
      </c>
      <c r="B250" s="242" t="s">
        <v>800</v>
      </c>
      <c r="C250" s="242" t="s">
        <v>721</v>
      </c>
      <c r="D250" s="242" t="s">
        <v>606</v>
      </c>
      <c r="E250" s="242" t="s">
        <v>801</v>
      </c>
    </row>
    <row r="251" spans="1:5">
      <c r="A251" s="242" t="s">
        <v>802</v>
      </c>
      <c r="B251" s="242" t="s">
        <v>815</v>
      </c>
      <c r="C251" s="242" t="s">
        <v>718</v>
      </c>
      <c r="D251" s="242" t="s">
        <v>606</v>
      </c>
      <c r="E251" s="242"/>
    </row>
    <row r="252" spans="1:5" ht="30">
      <c r="A252" s="242" t="s">
        <v>816</v>
      </c>
      <c r="B252" s="242" t="s">
        <v>817</v>
      </c>
      <c r="C252" s="242" t="s">
        <v>765</v>
      </c>
      <c r="D252" s="242" t="s">
        <v>606</v>
      </c>
      <c r="E252" s="242"/>
    </row>
    <row r="253" spans="1:5" ht="18.75">
      <c r="A253" s="380" t="s">
        <v>818</v>
      </c>
      <c r="B253" s="380"/>
      <c r="C253" s="380"/>
      <c r="D253" s="380"/>
      <c r="E253" s="380"/>
    </row>
    <row r="254" spans="1:5">
      <c r="A254" s="242" t="s">
        <v>819</v>
      </c>
      <c r="B254" s="242" t="s">
        <v>503</v>
      </c>
      <c r="C254" s="242" t="s">
        <v>597</v>
      </c>
      <c r="D254" s="242" t="s">
        <v>594</v>
      </c>
      <c r="E254" s="242"/>
    </row>
    <row r="255" spans="1:5" ht="45">
      <c r="A255" s="242" t="s">
        <v>820</v>
      </c>
      <c r="B255" s="242" t="s">
        <v>504</v>
      </c>
      <c r="C255" s="242" t="s">
        <v>773</v>
      </c>
      <c r="D255" s="242" t="s">
        <v>594</v>
      </c>
      <c r="E255" s="242" t="s">
        <v>774</v>
      </c>
    </row>
    <row r="256" spans="1:5">
      <c r="A256" s="242" t="s">
        <v>821</v>
      </c>
      <c r="B256" s="242" t="s">
        <v>505</v>
      </c>
      <c r="C256" s="242" t="s">
        <v>597</v>
      </c>
      <c r="D256" s="242" t="s">
        <v>594</v>
      </c>
      <c r="E256" s="242"/>
    </row>
    <row r="257" spans="1:5">
      <c r="A257" s="242" t="s">
        <v>822</v>
      </c>
      <c r="B257" s="242" t="s">
        <v>506</v>
      </c>
      <c r="C257" s="242" t="s">
        <v>597</v>
      </c>
      <c r="D257" s="242" t="s">
        <v>594</v>
      </c>
      <c r="E257" s="242"/>
    </row>
    <row r="258" spans="1:5" ht="30">
      <c r="A258" s="242" t="s">
        <v>823</v>
      </c>
      <c r="B258" s="242" t="s">
        <v>507</v>
      </c>
      <c r="C258" s="242" t="s">
        <v>597</v>
      </c>
      <c r="D258" s="242" t="s">
        <v>594</v>
      </c>
      <c r="E258" s="242"/>
    </row>
    <row r="259" spans="1:5">
      <c r="A259" s="242" t="s">
        <v>824</v>
      </c>
      <c r="B259" s="242" t="s">
        <v>508</v>
      </c>
      <c r="C259" s="242" t="s">
        <v>597</v>
      </c>
      <c r="D259" s="242" t="s">
        <v>594</v>
      </c>
      <c r="E259" s="242"/>
    </row>
    <row r="260" spans="1:5" ht="45">
      <c r="A260" s="242" t="s">
        <v>825</v>
      </c>
      <c r="B260" s="242" t="s">
        <v>509</v>
      </c>
      <c r="C260" s="242" t="s">
        <v>773</v>
      </c>
      <c r="D260" s="242" t="s">
        <v>594</v>
      </c>
      <c r="E260" s="242" t="s">
        <v>774</v>
      </c>
    </row>
    <row r="261" spans="1:5" ht="30">
      <c r="A261" s="242" t="s">
        <v>826</v>
      </c>
      <c r="B261" s="242" t="s">
        <v>510</v>
      </c>
      <c r="C261" s="242" t="s">
        <v>597</v>
      </c>
      <c r="D261" s="242" t="s">
        <v>594</v>
      </c>
      <c r="E261" s="242"/>
    </row>
    <row r="262" spans="1:5">
      <c r="A262" s="242" t="s">
        <v>827</v>
      </c>
      <c r="B262" s="242" t="s">
        <v>511</v>
      </c>
      <c r="C262" s="242" t="s">
        <v>597</v>
      </c>
      <c r="D262" s="242" t="s">
        <v>594</v>
      </c>
      <c r="E262" s="242"/>
    </row>
    <row r="263" spans="1:5" ht="30">
      <c r="A263" s="242" t="s">
        <v>828</v>
      </c>
      <c r="B263" s="242" t="s">
        <v>512</v>
      </c>
      <c r="C263" s="242" t="s">
        <v>597</v>
      </c>
      <c r="D263" s="242" t="s">
        <v>594</v>
      </c>
      <c r="E263" s="242"/>
    </row>
    <row r="264" spans="1:5" ht="30">
      <c r="A264" s="242" t="s">
        <v>829</v>
      </c>
      <c r="B264" s="242" t="s">
        <v>513</v>
      </c>
      <c r="C264" s="242" t="s">
        <v>728</v>
      </c>
      <c r="D264" s="242" t="s">
        <v>606</v>
      </c>
      <c r="E264" s="242"/>
    </row>
    <row r="265" spans="1:5" ht="30">
      <c r="A265" s="242" t="s">
        <v>830</v>
      </c>
      <c r="B265" s="242" t="s">
        <v>514</v>
      </c>
      <c r="C265" s="242" t="s">
        <v>728</v>
      </c>
      <c r="D265" s="242" t="s">
        <v>606</v>
      </c>
      <c r="E265" s="242"/>
    </row>
    <row r="266" spans="1:5" ht="45">
      <c r="A266" s="242" t="s">
        <v>831</v>
      </c>
      <c r="B266" s="242" t="s">
        <v>515</v>
      </c>
      <c r="C266" s="242" t="s">
        <v>728</v>
      </c>
      <c r="D266" s="242" t="s">
        <v>606</v>
      </c>
      <c r="E266" s="242"/>
    </row>
    <row r="267" spans="1:5" ht="30">
      <c r="A267" s="242" t="s">
        <v>832</v>
      </c>
      <c r="B267" s="242" t="s">
        <v>516</v>
      </c>
      <c r="C267" s="242" t="s">
        <v>605</v>
      </c>
      <c r="D267" s="242" t="s">
        <v>606</v>
      </c>
      <c r="E267" s="242"/>
    </row>
    <row r="268" spans="1:5" ht="30">
      <c r="A268" s="242" t="s">
        <v>833</v>
      </c>
      <c r="B268" s="242" t="s">
        <v>517</v>
      </c>
      <c r="C268" s="242" t="s">
        <v>605</v>
      </c>
      <c r="D268" s="242" t="s">
        <v>606</v>
      </c>
      <c r="E268" s="242"/>
    </row>
    <row r="269" spans="1:5" ht="30">
      <c r="A269" s="242" t="s">
        <v>834</v>
      </c>
      <c r="B269" s="242" t="s">
        <v>518</v>
      </c>
      <c r="C269" s="242" t="s">
        <v>614</v>
      </c>
      <c r="D269" s="242" t="s">
        <v>606</v>
      </c>
      <c r="E269" s="242" t="s">
        <v>835</v>
      </c>
    </row>
    <row r="270" spans="1:5" ht="30">
      <c r="A270" s="242" t="s">
        <v>659</v>
      </c>
      <c r="B270" s="242" t="s">
        <v>135</v>
      </c>
      <c r="C270" s="242" t="s">
        <v>605</v>
      </c>
      <c r="D270" s="242" t="s">
        <v>606</v>
      </c>
      <c r="E270" s="242"/>
    </row>
    <row r="271" spans="1:5" ht="30">
      <c r="A271" s="242" t="s">
        <v>836</v>
      </c>
      <c r="B271" s="242" t="s">
        <v>83</v>
      </c>
      <c r="C271" s="242" t="s">
        <v>605</v>
      </c>
      <c r="D271" s="242" t="s">
        <v>606</v>
      </c>
      <c r="E271" s="242"/>
    </row>
    <row r="272" spans="1:5" ht="18.75">
      <c r="A272" s="380" t="s">
        <v>27</v>
      </c>
      <c r="B272" s="380"/>
      <c r="C272" s="380"/>
      <c r="D272" s="380"/>
      <c r="E272" s="380"/>
    </row>
    <row r="273" spans="1:5" ht="45">
      <c r="A273" s="242" t="s">
        <v>837</v>
      </c>
      <c r="B273" s="242" t="s">
        <v>838</v>
      </c>
      <c r="C273" s="242" t="s">
        <v>728</v>
      </c>
      <c r="D273" s="242" t="s">
        <v>606</v>
      </c>
      <c r="E273" s="242" t="s">
        <v>839</v>
      </c>
    </row>
    <row r="274" spans="1:5" ht="45">
      <c r="A274" s="242" t="s">
        <v>840</v>
      </c>
      <c r="B274" s="242" t="s">
        <v>841</v>
      </c>
      <c r="C274" s="242" t="s">
        <v>728</v>
      </c>
      <c r="D274" s="242" t="s">
        <v>606</v>
      </c>
      <c r="E274" s="242" t="s">
        <v>839</v>
      </c>
    </row>
    <row r="275" spans="1:5" ht="45">
      <c r="A275" s="242" t="s">
        <v>842</v>
      </c>
      <c r="B275" s="242" t="s">
        <v>843</v>
      </c>
      <c r="C275" s="242" t="s">
        <v>728</v>
      </c>
      <c r="D275" s="242" t="s">
        <v>606</v>
      </c>
      <c r="E275" s="242" t="s">
        <v>839</v>
      </c>
    </row>
  </sheetData>
  <sheetProtection algorithmName="SHA-512" hashValue="FLpVp9SXZ94dGCRXKB8phexKv7fQ1LZfryIfiUATG0vgMLupZDlL7T/6H5HLZM9YpU0T+CnxGGuuYR8ZRAOQ+g==" saltValue="/ADOivasvxgkCoFrN46PFw==" spinCount="100000" sheet="1" objects="1" scenarios="1"/>
  <pageMargins left="0.7" right="0.7" top="0.75" bottom="0.75" header="0.3" footer="0.3"/>
  <pageSetup orientation="portrait" r:id="rId1"/>
  <headerFooter>
    <oddFooter>&amp;L&amp;"Arial"&amp;8&amp;K8585FF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13" hidden="1"/>
  </cols>
  <sheetData>
    <row r="1" spans="5:46" hidden="1">
      <c r="I1">
        <v>0</v>
      </c>
    </row>
    <row r="2" spans="5:46"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844</v>
      </c>
    </row>
    <row r="8" spans="5:46" ht="15" customHeight="1">
      <c r="AT8" t="s">
        <v>551</v>
      </c>
    </row>
    <row r="9" spans="5:46"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T9" t="s">
        <v>846</v>
      </c>
    </row>
    <row r="10" spans="5:46"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T10" t="s">
        <v>552</v>
      </c>
    </row>
    <row r="11" spans="5:46"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c r="AT11" t="s">
        <v>847</v>
      </c>
    </row>
    <row r="12" spans="5:46" ht="20.100000000000001" customHeight="1">
      <c r="E12" s="7" t="s">
        <v>848</v>
      </c>
      <c r="F12" s="39" t="s">
        <v>284</v>
      </c>
      <c r="G12" s="36"/>
      <c r="H12" s="36"/>
      <c r="I12" s="36"/>
      <c r="J12" s="36"/>
      <c r="K12" s="36"/>
      <c r="L12" s="36"/>
      <c r="M12" s="36"/>
      <c r="N12" s="36"/>
      <c r="O12" s="36"/>
      <c r="P12" s="36"/>
      <c r="Q12" s="36"/>
      <c r="R12" s="36"/>
      <c r="S12" s="36"/>
      <c r="T12" s="36"/>
      <c r="U12" s="36"/>
      <c r="V12" s="36"/>
      <c r="W12" s="36"/>
      <c r="X12" s="36"/>
      <c r="Y12" s="36"/>
      <c r="Z12" s="36"/>
      <c r="AA12" s="36"/>
      <c r="AB12" s="36"/>
      <c r="AC12" s="37"/>
      <c r="AT12" t="s">
        <v>849</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T13" s="9" t="s">
        <v>556</v>
      </c>
    </row>
    <row r="14" spans="5:46"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T14" t="s">
        <v>575</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4RTVp/pjm/Umns+olzYPpbdsOAhHGUtMiz9sxsoxstmTCnBihv4ERiVVtwbpgxOfGK3pqEVSwNeIS2vp/y0osw==" saltValue="ciMnJ+7PYJyiuCuZqmltrg=="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S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0F00-000006000000}">
      <formula1>K13</formula1>
    </dataValidation>
    <dataValidation type="whole" operator="lessThanOrEqual" allowBlank="1" showInputMessage="1" showErrorMessage="1" sqref="W13" xr:uid="{127E6D66-8FA6-49D6-A20F-7908ADA974B5}">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2.4257812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844</v>
      </c>
    </row>
    <row r="8" spans="5:46" ht="15" customHeight="1">
      <c r="AT8" t="s">
        <v>551</v>
      </c>
    </row>
    <row r="9" spans="5:46"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T9" t="s">
        <v>846</v>
      </c>
    </row>
    <row r="10" spans="5:46"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T10" t="s">
        <v>552</v>
      </c>
    </row>
    <row r="11" spans="5:46"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c r="AT11" t="s">
        <v>847</v>
      </c>
    </row>
    <row r="12" spans="5:46" ht="18" customHeight="1">
      <c r="E12" s="7" t="s">
        <v>851</v>
      </c>
      <c r="F12" s="39" t="s">
        <v>289</v>
      </c>
      <c r="G12" s="22"/>
      <c r="H12" s="22"/>
      <c r="I12" s="22"/>
      <c r="J12" s="22"/>
      <c r="K12" s="22"/>
      <c r="L12" s="22"/>
      <c r="M12" s="22"/>
      <c r="N12" s="22"/>
      <c r="O12" s="22"/>
      <c r="P12" s="22"/>
      <c r="Q12" s="22"/>
      <c r="R12" s="22"/>
      <c r="S12" s="22"/>
      <c r="T12" s="22"/>
      <c r="U12" s="22"/>
      <c r="V12" s="22"/>
      <c r="W12" s="22"/>
      <c r="X12" s="22"/>
      <c r="Y12" s="22"/>
      <c r="Z12" s="22"/>
      <c r="AA12" s="22"/>
      <c r="AB12" s="22"/>
      <c r="AC12" s="23"/>
      <c r="AT12" t="s">
        <v>849</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T14" t="s">
        <v>575</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852</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566</v>
      </c>
    </row>
  </sheetData>
  <sheetProtection algorithmName="SHA-512" hashValue="SECp+T5z3vk1QQJNig+zlHOLS8MmE1FZv2jDr34H1Y3IuK/cyI6l1xg4MBHeXLDlYPktEZicUOD+kEclxKnDrg==" saltValue="PX2ORQmYczc5klqZqDX3Ew=="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000-000000000000}">
      <formula1>K13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M13:N13 H13:J13 Q13:S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000-000006000000}">
      <formula1>K13</formula1>
    </dataValidation>
    <dataValidation type="whole" operator="lessThanOrEqual" allowBlank="1" showInputMessage="1" showErrorMessage="1" sqref="W13" xr:uid="{85AD0E91-A5B6-48E0-A26A-AAF97CEF8198}">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1"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844</v>
      </c>
    </row>
    <row r="8" spans="5:46" ht="15" customHeight="1">
      <c r="AT8" t="s">
        <v>551</v>
      </c>
    </row>
    <row r="9" spans="5:46"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T9" t="s">
        <v>846</v>
      </c>
    </row>
    <row r="10" spans="5:46"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T10" t="s">
        <v>552</v>
      </c>
    </row>
    <row r="11" spans="5:46"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c r="AT11" t="s">
        <v>847</v>
      </c>
    </row>
    <row r="12" spans="5:46" ht="18.75" customHeight="1">
      <c r="E12" s="7" t="s">
        <v>853</v>
      </c>
      <c r="F12" s="39" t="s">
        <v>294</v>
      </c>
      <c r="G12" s="22"/>
      <c r="H12" s="22"/>
      <c r="I12" s="22"/>
      <c r="J12" s="22"/>
      <c r="K12" s="22"/>
      <c r="L12" s="22"/>
      <c r="M12" s="22"/>
      <c r="N12" s="22"/>
      <c r="O12" s="22"/>
      <c r="P12" s="22"/>
      <c r="Q12" s="22"/>
      <c r="R12" s="22"/>
      <c r="S12" s="22"/>
      <c r="T12" s="22"/>
      <c r="U12" s="22"/>
      <c r="V12" s="22"/>
      <c r="W12" s="22"/>
      <c r="X12" s="22"/>
      <c r="Y12" s="22"/>
      <c r="Z12" s="22"/>
      <c r="AA12" s="22"/>
      <c r="AB12" s="22"/>
      <c r="AC12" s="23"/>
      <c r="AT12" t="s">
        <v>849</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T14" t="s">
        <v>575</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852</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566</v>
      </c>
    </row>
  </sheetData>
  <sheetProtection algorithmName="SHA-512" hashValue="H0dZiayLX34ldnRvDrQHDz4X3DrPaLvkiTgqJl2q07DPgT07l4Wo/HATnKRZY9Sr4qyGue1+NcsUdsCItNMNaA==" saltValue="61ISkUAftEZiM+1Hn9+NMQ=="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M13:N13 H13:J13 Q13:S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100-000006000000}">
      <formula1>K13</formula1>
    </dataValidation>
    <dataValidation type="whole" operator="lessThanOrEqual" allowBlank="1" showInputMessage="1" showErrorMessage="1" sqref="W13" xr:uid="{02DB83D8-D372-47DA-BA33-770CA9F89CBF}">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pageSetup paperSize="9" orientation="portrait" r:id="rId1"/>
  <headerFooter>
    <oddFooter>&amp;L&amp;"Arial"&amp;8&amp;K8585FF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0"/>
  <sheetViews>
    <sheetView showGridLines="0" topLeftCell="D4" zoomScaleNormal="100" workbookViewId="0">
      <selection activeCell="E20" sqref="E20"/>
    </sheetView>
  </sheetViews>
  <sheetFormatPr defaultColWidth="0" defaultRowHeight="15"/>
  <cols>
    <col min="1" max="3" width="5.7109375" hidden="1" customWidth="1"/>
    <col min="4" max="4" width="5.7109375" customWidth="1"/>
    <col min="5" max="5" width="65.7109375" customWidth="1"/>
    <col min="6" max="6" width="40.7109375" customWidth="1"/>
    <col min="7" max="9" width="5.7109375" customWidth="1"/>
    <col min="10" max="17" width="4.28515625" hidden="1"/>
    <col min="18" max="18" width="23.85546875" hidden="1"/>
    <col min="19" max="19" width="19.7109375" hidden="1"/>
    <col min="20" max="20" width="10.85546875" hidden="1"/>
    <col min="21" max="21" width="4" hidden="1"/>
    <col min="22" max="16383" width="1.28515625" hidden="1"/>
    <col min="16384" max="16384" width="4.28515625" hidden="1"/>
  </cols>
  <sheetData>
    <row r="1" spans="5:24" hidden="1">
      <c r="H1" t="s">
        <v>46</v>
      </c>
      <c r="R1" t="s">
        <v>47</v>
      </c>
      <c r="S1" t="s">
        <v>48</v>
      </c>
      <c r="T1" t="s">
        <v>49</v>
      </c>
      <c r="U1" t="s">
        <v>50</v>
      </c>
      <c r="W1" t="s">
        <v>48</v>
      </c>
    </row>
    <row r="2" spans="5:24" hidden="1">
      <c r="R2" t="s">
        <v>51</v>
      </c>
      <c r="S2" t="s">
        <v>52</v>
      </c>
      <c r="T2" t="s">
        <v>53</v>
      </c>
      <c r="U2" t="s">
        <v>54</v>
      </c>
      <c r="W2" t="s">
        <v>55</v>
      </c>
    </row>
    <row r="3" spans="5:24" hidden="1">
      <c r="R3" t="s">
        <v>56</v>
      </c>
      <c r="S3" t="s">
        <v>55</v>
      </c>
      <c r="T3" t="s">
        <v>57</v>
      </c>
      <c r="W3" t="s">
        <v>58</v>
      </c>
    </row>
    <row r="4" spans="5:24" ht="35.1" customHeight="1">
      <c r="S4" t="s">
        <v>58</v>
      </c>
      <c r="T4" t="s">
        <v>59</v>
      </c>
      <c r="W4" t="s">
        <v>60</v>
      </c>
    </row>
    <row r="5" spans="5:24" ht="30" customHeight="1">
      <c r="E5" s="543" t="s">
        <v>61</v>
      </c>
      <c r="F5" s="544"/>
      <c r="S5" t="s">
        <v>60</v>
      </c>
    </row>
    <row r="6" spans="5:24" ht="20.100000000000001" customHeight="1">
      <c r="E6" s="14" t="s">
        <v>62</v>
      </c>
      <c r="F6" s="251" t="s">
        <v>63</v>
      </c>
    </row>
    <row r="7" spans="5:24" ht="20.100000000000001" customHeight="1">
      <c r="E7" s="14" t="s">
        <v>64</v>
      </c>
      <c r="F7" s="252" t="s">
        <v>65</v>
      </c>
      <c r="M7" t="s">
        <v>66</v>
      </c>
      <c r="X7" t="s">
        <v>50</v>
      </c>
    </row>
    <row r="8" spans="5:24" ht="20.100000000000001" customHeight="1">
      <c r="E8" s="14" t="s">
        <v>67</v>
      </c>
      <c r="F8" s="252" t="s">
        <v>65</v>
      </c>
      <c r="M8" t="s">
        <v>68</v>
      </c>
      <c r="X8" t="s">
        <v>54</v>
      </c>
    </row>
    <row r="9" spans="5:24" ht="20.100000000000001" customHeight="1">
      <c r="E9" s="14" t="s">
        <v>69</v>
      </c>
      <c r="F9" s="252" t="s">
        <v>70</v>
      </c>
      <c r="M9" t="s">
        <v>71</v>
      </c>
    </row>
    <row r="10" spans="5:24" ht="30">
      <c r="E10" s="14" t="s">
        <v>72</v>
      </c>
      <c r="F10" s="367" t="s">
        <v>73</v>
      </c>
      <c r="M10" t="s">
        <v>74</v>
      </c>
    </row>
    <row r="11" spans="5:24" ht="20.100000000000001" customHeight="1">
      <c r="E11" s="14" t="s">
        <v>75</v>
      </c>
      <c r="F11" s="132" t="s">
        <v>54</v>
      </c>
    </row>
    <row r="12" spans="5:24" ht="20.100000000000001" customHeight="1">
      <c r="E12" s="14" t="s">
        <v>76</v>
      </c>
      <c r="F12" s="132" t="s">
        <v>47</v>
      </c>
    </row>
    <row r="13" spans="5:24" ht="20.100000000000001" customHeight="1">
      <c r="E13" s="14" t="s">
        <v>77</v>
      </c>
      <c r="F13" s="132" t="s">
        <v>52</v>
      </c>
    </row>
    <row r="14" spans="5:24" ht="35.1" customHeight="1">
      <c r="E14" s="15" t="s">
        <v>78</v>
      </c>
      <c r="F14" s="182" t="s">
        <v>79</v>
      </c>
      <c r="R14" s="154"/>
    </row>
    <row r="15" spans="5:24" ht="35.1" customHeight="1">
      <c r="E15" s="15" t="s">
        <v>80</v>
      </c>
      <c r="F15" s="471" t="s">
        <v>81</v>
      </c>
      <c r="G15" s="130"/>
      <c r="I15" s="130"/>
      <c r="S15" s="154"/>
    </row>
    <row r="16" spans="5:24" ht="20.100000000000001" customHeight="1">
      <c r="E16" s="14" t="s">
        <v>82</v>
      </c>
      <c r="F16" s="369" t="str">
        <f>IF(F13=S1,M7,IF(F13=S2,M8,IF(F13=S3,M9,IF(F13=S4,M8,""))))</f>
        <v>Regulation 31 (1) (b)</v>
      </c>
    </row>
    <row r="17" spans="4:6" s="16" customFormat="1" ht="20.100000000000001" customHeight="1">
      <c r="E17" s="260" t="s">
        <v>83</v>
      </c>
      <c r="F17" s="261" t="s">
        <v>54</v>
      </c>
    </row>
    <row r="18" spans="4:6" s="16" customFormat="1" ht="21">
      <c r="E18" s="542"/>
      <c r="F18" s="542"/>
    </row>
    <row r="19" spans="4:6" s="16" customFormat="1" ht="21" customHeight="1">
      <c r="D19" s="17"/>
    </row>
    <row r="20" spans="4:6" s="16" customFormat="1" ht="12.75" customHeight="1">
      <c r="D20" s="18"/>
      <c r="E20" s="17"/>
      <c r="F20" s="17"/>
    </row>
  </sheetData>
  <sheetProtection algorithmName="SHA-512" hashValue="/8c3KgVEMInYP517pwObskA2/xmR2+sy2KRHov9ND5PJnDhwu8Q6pfoq8OLt8N7Is9mhOyHiNYfxgIGd/mFxqA==" saltValue="0IwC3q2QxNxm26SjfyCVVQ==" spinCount="100000" sheet="1" objects="1" scenarios="1"/>
  <dataConsolidate/>
  <mergeCells count="2">
    <mergeCell ref="E18:F18"/>
    <mergeCell ref="E5:F5"/>
  </mergeCells>
  <dataValidations count="10">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A2897072-82BE-4D6D-9F75-B8BCC5098750}">
      <formula1>12</formula1>
    </dataValidation>
    <dataValidation allowBlank="1" showInputMessage="1" showErrorMessage="1" prompt="Plase enter company name." sqref="F10" xr:uid="{6AD79851-4E2F-4455-B060-B9FB4E9DF8FC}"/>
    <dataValidation type="textLength" operator="lessThanOrEqual" allowBlank="1" showInputMessage="1" showErrorMessage="1" error="Maximum 10 characters allowed." prompt="Please enter valid MSEI Symbol_x000a__x000a_In absence of MSEI Symbol please enter &quot;NOTLISTED&quot;" sqref="F8" xr:uid="{35CE627E-0E77-4BC8-A1D9-486C599F256F}">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50CDB501-01F2-4A79-8036-54CD3D3F65AA}">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23961CF5-F7E6-459C-B2F1-657D9AC7F527}">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AS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4.7109375" hidden="1"/>
  </cols>
  <sheetData>
    <row r="1" spans="5:45" hidden="1">
      <c r="I1">
        <v>0</v>
      </c>
    </row>
    <row r="2" spans="5:45"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5" hidden="1"/>
    <row r="4" spans="5:45" hidden="1"/>
    <row r="5" spans="5:45" hidden="1"/>
    <row r="6" spans="5:45" hidden="1"/>
    <row r="7" spans="5:45" ht="15" customHeight="1">
      <c r="AS7" t="s">
        <v>844</v>
      </c>
    </row>
    <row r="8" spans="5:45" ht="15" customHeight="1">
      <c r="AS8" t="s">
        <v>551</v>
      </c>
    </row>
    <row r="9" spans="5:45"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S9" t="s">
        <v>846</v>
      </c>
    </row>
    <row r="10" spans="5:45"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S10" t="s">
        <v>552</v>
      </c>
    </row>
    <row r="11" spans="5:45"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c r="AS11" t="s">
        <v>847</v>
      </c>
    </row>
    <row r="12" spans="5:45" ht="20.100000000000001" customHeight="1">
      <c r="E12" s="7" t="s">
        <v>854</v>
      </c>
      <c r="F12" s="39" t="s">
        <v>349</v>
      </c>
      <c r="G12" s="22"/>
      <c r="H12" s="22"/>
      <c r="I12" s="22"/>
      <c r="J12" s="22"/>
      <c r="K12" s="22"/>
      <c r="L12" s="22"/>
      <c r="M12" s="22"/>
      <c r="N12" s="22"/>
      <c r="O12" s="22"/>
      <c r="P12" s="22"/>
      <c r="Q12" s="22"/>
      <c r="R12" s="22"/>
      <c r="S12" s="22"/>
      <c r="T12" s="22"/>
      <c r="U12" s="22"/>
      <c r="V12" s="22"/>
      <c r="W12" s="22"/>
      <c r="X12" s="22"/>
      <c r="Y12" s="22"/>
      <c r="Z12" s="22"/>
      <c r="AA12" s="22"/>
      <c r="AB12" s="22"/>
      <c r="AC12" s="23"/>
      <c r="AS12" t="s">
        <v>849</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556</v>
      </c>
    </row>
    <row r="14" spans="5:45"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S14" t="s">
        <v>575</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852</v>
      </c>
    </row>
    <row r="16" spans="5:45"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566</v>
      </c>
    </row>
  </sheetData>
  <sheetProtection algorithmName="SHA-512" hashValue="97OQR+JyUPv2tXTfPLAdvbmXCf+WoKQq4C1OcM3sUa2zKoraw4YC202FjEAlUA+RhK2AMipb7hRpdZaHjFte2A==" saltValue="KuPbT4Qcsoijjn/3P5TlSQ=="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H13:J13 M13:N13 Q13:S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200-000006000000}">
      <formula1>K13</formula1>
    </dataValidation>
    <dataValidation type="whole" operator="lessThanOrEqual" allowBlank="1" showInputMessage="1" showErrorMessage="1" sqref="W13" xr:uid="{2C665F79-EC27-4B96-BF1B-AFA5D009000D}">
      <formula1>K13</formula1>
    </dataValidation>
  </dataValidations>
  <hyperlinks>
    <hyperlink ref="G16" location="'Shareholding Pattern'!F44" display="Total" xr:uid="{00000000-0004-0000-1200-000000000000}"/>
    <hyperlink ref="F16" location="'Shareholding Pattern'!F44" display="Click here to go back" xr:uid="{00000000-0004-0000-12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AS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3.85546875" hidden="1"/>
  </cols>
  <sheetData>
    <row r="1" spans="5:45" hidden="1">
      <c r="I1">
        <v>0</v>
      </c>
    </row>
    <row r="2" spans="5:45"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5" hidden="1"/>
    <row r="4" spans="5:45" hidden="1"/>
    <row r="5" spans="5:45" hidden="1"/>
    <row r="6" spans="5:45" hidden="1"/>
    <row r="7" spans="5:45" ht="15" customHeight="1">
      <c r="AS7" t="s">
        <v>844</v>
      </c>
    </row>
    <row r="8" spans="5:45" ht="15" customHeight="1">
      <c r="AS8" t="s">
        <v>551</v>
      </c>
    </row>
    <row r="9" spans="5:45"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S9" t="s">
        <v>846</v>
      </c>
    </row>
    <row r="10" spans="5:45"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S10" t="s">
        <v>552</v>
      </c>
    </row>
    <row r="11" spans="5:45"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c r="AS11" t="s">
        <v>847</v>
      </c>
    </row>
    <row r="12" spans="5:45" ht="24.95" customHeight="1">
      <c r="E12" s="7" t="s">
        <v>855</v>
      </c>
      <c r="F12" s="53" t="s">
        <v>358</v>
      </c>
      <c r="G12" s="22"/>
      <c r="H12" s="22"/>
      <c r="I12" s="22"/>
      <c r="J12" s="22"/>
      <c r="K12" s="22"/>
      <c r="L12" s="22"/>
      <c r="M12" s="22"/>
      <c r="N12" s="22"/>
      <c r="O12" s="22"/>
      <c r="P12" s="22"/>
      <c r="Q12" s="22"/>
      <c r="R12" s="22"/>
      <c r="S12" s="22"/>
      <c r="T12" s="22"/>
      <c r="U12" s="22"/>
      <c r="V12" s="22"/>
      <c r="W12" s="22"/>
      <c r="X12" s="22"/>
      <c r="Y12" s="22"/>
      <c r="Z12" s="22"/>
      <c r="AA12" s="22"/>
      <c r="AB12" s="22"/>
      <c r="AC12" s="23"/>
      <c r="AS12" t="s">
        <v>849</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556</v>
      </c>
    </row>
    <row r="14" spans="5:45"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S14" t="s">
        <v>575</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852</v>
      </c>
    </row>
    <row r="16" spans="5:45"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566</v>
      </c>
    </row>
  </sheetData>
  <sheetProtection algorithmName="SHA-512" hashValue="W6QnWU13PSrTm0GGx8Rh3iEc4b8N0PKC5iLM1uY7mRqAbwWwKI9xkBrsN6qrjRAYqjAK3ArPoIGDAtnzCim4Ng==" saltValue="SbTBOtQT4Ngq5jnhKXNZnw=="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H13:J13 M13:N13 Q13:S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300-000006000000}">
      <formula1>K13</formula1>
    </dataValidation>
    <dataValidation type="whole" operator="lessThanOrEqual" allowBlank="1" showInputMessage="1" showErrorMessage="1" sqref="W13" xr:uid="{BFCB0E8D-F1A0-4E88-B404-8B056829E18F}">
      <formula1>K13</formula1>
    </dataValidation>
  </dataValidations>
  <hyperlinks>
    <hyperlink ref="G16" location="'Shareholding Pattern'!F46" display="Total" xr:uid="{00000000-0004-0000-1300-000000000000}"/>
    <hyperlink ref="F16" location="'Shareholding Pattern'!F46"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 customWidth="1"/>
    <col min="31" max="32" width="5.7109375" hidden="1" customWidth="1"/>
    <col min="33" max="16384" width="4"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844</v>
      </c>
    </row>
    <row r="8" spans="5:46" ht="15" customHeight="1">
      <c r="AT8" t="s">
        <v>551</v>
      </c>
    </row>
    <row r="9" spans="5:46"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T9" t="s">
        <v>846</v>
      </c>
    </row>
    <row r="10" spans="5:46"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T10" t="s">
        <v>552</v>
      </c>
    </row>
    <row r="11" spans="5:46"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c r="AT11" t="s">
        <v>847</v>
      </c>
    </row>
    <row r="12" spans="5:46" ht="18.75" customHeight="1">
      <c r="E12" s="7" t="s">
        <v>856</v>
      </c>
      <c r="F12" s="39" t="s">
        <v>238</v>
      </c>
      <c r="G12" s="22"/>
      <c r="H12" s="22"/>
      <c r="I12" s="22"/>
      <c r="J12" s="22"/>
      <c r="K12" s="22"/>
      <c r="L12" s="22"/>
      <c r="M12" s="22"/>
      <c r="N12" s="22"/>
      <c r="O12" s="22"/>
      <c r="P12" s="22"/>
      <c r="Q12" s="22"/>
      <c r="R12" s="22"/>
      <c r="S12" s="22"/>
      <c r="T12" s="22"/>
      <c r="U12" s="22"/>
      <c r="V12" s="22"/>
      <c r="W12" s="22"/>
      <c r="X12" s="22"/>
      <c r="Y12" s="22"/>
      <c r="Z12" s="22"/>
      <c r="AA12" s="22"/>
      <c r="AB12" s="22"/>
      <c r="AC12" s="23"/>
      <c r="AT12" t="s">
        <v>849</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T14" t="s">
        <v>575</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852</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566</v>
      </c>
    </row>
  </sheetData>
  <sheetProtection algorithmName="SHA-512" hashValue="b9ZuCzKri+7rVe9MRPesrQhMnMMfTkBF7uXnhp6nBZjAO9C+jqg2za5S+rV5YMuSXb2/IlH/HeOhBzOxlnPCVQ==" saltValue="OLpiihPygklTizt0K69qiA==" spinCount="100000" sheet="1" objects="1" scenarios="1"/>
  <mergeCells count="22">
    <mergeCell ref="E9:E11"/>
    <mergeCell ref="F9:F11"/>
    <mergeCell ref="G9:G11"/>
    <mergeCell ref="H9:H11"/>
    <mergeCell ref="I9:I11"/>
    <mergeCell ref="J9:J11"/>
    <mergeCell ref="K9:K11"/>
    <mergeCell ref="L9:L11"/>
    <mergeCell ref="M9:P9"/>
    <mergeCell ref="Q9:Q11"/>
    <mergeCell ref="AA9:AC9"/>
    <mergeCell ref="AA10:AC10"/>
    <mergeCell ref="Z9:Z11"/>
    <mergeCell ref="M10:O10"/>
    <mergeCell ref="P10:P11"/>
    <mergeCell ref="R9:R11"/>
    <mergeCell ref="W9:X10"/>
    <mergeCell ref="Y9:Y11"/>
    <mergeCell ref="V9:V11"/>
    <mergeCell ref="T9:T11"/>
    <mergeCell ref="S9:S11"/>
    <mergeCell ref="U9:U11"/>
  </mergeCells>
  <dataValidations count="7">
    <dataValidation type="whole" operator="lessThanOrEqual" allowBlank="1" showInputMessage="1" showErrorMessage="1" sqref="Y13" xr:uid="{00000000-0002-0000-1400-000000000000}">
      <formula1>K13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H13:J13 M13:N13 Q13:S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400-000006000000}">
      <formula1>K13</formula1>
    </dataValidation>
    <dataValidation type="whole" operator="lessThanOrEqual" allowBlank="1" showInputMessage="1" showErrorMessage="1" sqref="W13" xr:uid="{8C6F6091-FE94-4497-B5AA-779B8FAD559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2.7109375" customWidth="1"/>
    <col min="31" max="46" width="0" hidden="1" customWidth="1"/>
    <col min="47" max="16384" width="5.710937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844</v>
      </c>
    </row>
    <row r="8" spans="5:46" ht="15" customHeight="1">
      <c r="AT8" t="s">
        <v>551</v>
      </c>
    </row>
    <row r="9" spans="5:46"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T9" t="s">
        <v>846</v>
      </c>
    </row>
    <row r="10" spans="5:46"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T10" t="s">
        <v>552</v>
      </c>
    </row>
    <row r="11" spans="5:46"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c r="AT11" t="s">
        <v>847</v>
      </c>
    </row>
    <row r="12" spans="5:46" ht="15.75" customHeight="1">
      <c r="E12" s="7" t="s">
        <v>857</v>
      </c>
      <c r="F12" s="39" t="s">
        <v>303</v>
      </c>
      <c r="G12" s="22"/>
      <c r="H12" s="22"/>
      <c r="I12" s="22"/>
      <c r="J12" s="22"/>
      <c r="K12" s="22"/>
      <c r="L12" s="22"/>
      <c r="M12" s="22"/>
      <c r="N12" s="22"/>
      <c r="O12" s="22"/>
      <c r="P12" s="22"/>
      <c r="Q12" s="22"/>
      <c r="R12" s="22"/>
      <c r="S12" s="22"/>
      <c r="T12" s="22"/>
      <c r="U12" s="22"/>
      <c r="V12" s="22"/>
      <c r="W12" s="22"/>
      <c r="X12" s="22"/>
      <c r="Y12" s="22"/>
      <c r="Z12" s="22"/>
      <c r="AA12" s="22"/>
      <c r="AB12" s="22"/>
      <c r="AC12" s="23"/>
      <c r="AT12" t="s">
        <v>849</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T14" t="s">
        <v>575</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852</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566</v>
      </c>
    </row>
  </sheetData>
  <sheetProtection algorithmName="SHA-512" hashValue="FOy1XGzMoclxd59bGivxIZfWhiQmQMe0cf5KCjcMqe//JUQA4cmS24dIbx1rNCcVGJUtPlaVnt7g9HBJiK/3rQ==" saltValue="LRglu0DLzzsdpEfnwCuViw=="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H13:J13 M13:N13 Q13:S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500-000006000000}">
      <formula1>K13</formula1>
    </dataValidation>
    <dataValidation type="whole" operator="lessThanOrEqual" allowBlank="1" showInputMessage="1" showErrorMessage="1" sqref="W13" xr:uid="{E785FF91-52EB-43C6-A990-76EB589B7271}">
      <formula1>K13</formula1>
    </dataValidation>
  </dataValidations>
  <hyperlinks>
    <hyperlink ref="G16" location="'Shareholding Pattern'!F34" display="Total" xr:uid="{00000000-0004-0000-1500-000000000000}"/>
    <hyperlink ref="F16" location="'Shareholding Pattern'!F34"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AG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row>
    <row r="12" spans="5:32" s="5" customFormat="1" ht="20.100000000000001" customHeight="1">
      <c r="E12" s="7" t="s">
        <v>858</v>
      </c>
      <c r="F12" s="65" t="s">
        <v>452</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rst7M+c+NSe7Zcmdbpq0Nyr4NFwy7Obtv5UvhSQp/rouHTG4ung5/QBWfnt9eFMkXlJqHIhBcNSvo7d++DMiBw==" saltValue="sL48U6FprOm+xw5bWw4asA=="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H13:J13 M13:N13 Q13:S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600-000006000000}">
      <formula1>K13</formula1>
    </dataValidation>
    <dataValidation type="whole" operator="lessThanOrEqual" allowBlank="1" showInputMessage="1" showErrorMessage="1" sqref="W13" xr:uid="{897A0712-210F-431F-9F1B-1965FCB9D04F}">
      <formula1>K13</formula1>
    </dataValidation>
  </dataValidations>
  <hyperlinks>
    <hyperlink ref="G16" location="'Shareholding Pattern'!F68" display="Total" xr:uid="{00000000-0004-0000-1600-000000000000}"/>
    <hyperlink ref="F16" location="'Shareholding Pattern'!F68"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row>
    <row r="12" spans="5:32" s="5" customFormat="1" ht="20.100000000000001" customHeight="1">
      <c r="E12" s="7" t="s">
        <v>859</v>
      </c>
      <c r="F12" s="65" t="s">
        <v>447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Qo208nSbTsSQu4CrzWtLpWxD4BmzfdsdpMOn4wakYJ5CLmZMhA60yDS7KBMQLNejxRl4ky4dZQcZEDA1DHsFWA==" saltValue="ZBqGa7mCT7ue2gf8KXn1WA=="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Y13" xr:uid="{00000000-0002-0000-17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700-000006000000}">
      <formula1>K13</formula1>
    </dataValidation>
    <dataValidation type="whole" operator="lessThanOrEqual" allowBlank="1" showInputMessage="1" showErrorMessage="1" sqref="W13" xr:uid="{83AF7CC8-86A0-41FB-B463-C14D3D01D00B}">
      <formula1>K13</formula1>
    </dataValidation>
  </dataValidations>
  <hyperlinks>
    <hyperlink ref="G16" location="'Shareholding Pattern'!F67" display="Total" xr:uid="{00000000-0004-0000-1700-000000000000}"/>
    <hyperlink ref="F16" location="'Shareholding Pattern'!F67"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F16"/>
  <sheetViews>
    <sheetView showGridLines="0" topLeftCell="D7" zoomScale="80" zoomScaleNormal="80" workbookViewId="0">
      <pane xSplit="3"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0" hidden="1" customWidth="1"/>
    <col min="33" max="16384" width="1.8554687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row>
    <row r="12" spans="5:32" s="5" customFormat="1" ht="20.100000000000001" customHeight="1">
      <c r="E12" s="7" t="s">
        <v>860</v>
      </c>
      <c r="F12" s="65" t="s">
        <v>443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2GUUK6yhN5+yYcK67vJHXG7zEey/v5rgD0/CaWckKxxqdRBQLL+gnrKmtZ8/6Vv5Y6pkqc7YK3P38LAHWpqUNg==" saltValue="hNVhN6AoFNyqfv7rDP77fw=="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800-000000000000}">
      <formula1>K13</formula1>
    </dataValidation>
    <dataValidation type="whole" operator="lessThanOrEqual" allowBlank="1" showInputMessage="1" showErrorMessage="1" sqref="Y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H13:J13 M13:N13 Q13:S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800-000006000000}">
      <formula1>K13</formula1>
    </dataValidation>
  </dataValidations>
  <hyperlinks>
    <hyperlink ref="G16" location="'Shareholding Pattern'!F66" display="Total" xr:uid="{00000000-0004-0000-1800-000000000000}"/>
    <hyperlink ref="F16" location="'Shareholding Pattern'!F66"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AG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3" width="5.7109375" hidden="1" customWidth="1"/>
    <col min="34"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row>
    <row r="12" spans="5:32" s="5" customFormat="1" ht="20.100000000000001" customHeight="1">
      <c r="E12" s="7" t="s">
        <v>861</v>
      </c>
      <c r="F12" s="65" t="s">
        <v>439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d8+pgZ7yXFYbWmlHo7T0/Mu+dCbRbhCfs15lj/yMzKTu3FaG4gCqV1VhLCRyF5b1GV7Cz22KDmLKxp1Tsmm36w==" saltValue="hfim6hGNnxwz3U16ppBxEg=="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Y13" xr:uid="{00000000-0002-0000-19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900-000006000000}">
      <formula1>K13</formula1>
    </dataValidation>
    <dataValidation type="whole" operator="lessThanOrEqual" allowBlank="1" showInputMessage="1" showErrorMessage="1" sqref="W13" xr:uid="{6B719AF2-887D-440A-8753-9F462335E281}">
      <formula1>K13</formula1>
    </dataValidation>
  </dataValidations>
  <hyperlinks>
    <hyperlink ref="G16" location="'Shareholding Pattern'!F65" display="Total" xr:uid="{00000000-0004-0000-1900-000000000000}"/>
    <hyperlink ref="F16" location="'Shareholding Pattern'!F65"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row>
    <row r="12" spans="5:32" s="5" customFormat="1" ht="20.100000000000001" customHeight="1">
      <c r="E12" s="7" t="s">
        <v>862</v>
      </c>
      <c r="F12" s="65" t="s">
        <v>424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mZ40gpqKvr4VWEBZ+93bGzyP8cQz57XcReJaSSauFMIL7Uo2ImPNOUQfaXc8VhxyUKr25gmSIzN6akxDftfPBA==" saltValue="seqtfexowvnHRJWlWaO4eQ=="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H13:J13 M13:N13 Q13:S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A00-000006000000}">
      <formula1>K13</formula1>
    </dataValidation>
    <dataValidation type="whole" operator="lessThanOrEqual" allowBlank="1" showInputMessage="1" showErrorMessage="1" sqref="W13" xr:uid="{817BFD77-1E1D-40E5-AAFD-D29595795A26}">
      <formula1>K13</formula1>
    </dataValidation>
  </dataValidations>
  <hyperlinks>
    <hyperlink ref="G16" location="'Shareholding Pattern'!F62" display="Total" xr:uid="{00000000-0004-0000-1A00-000000000000}"/>
    <hyperlink ref="F16" location="'Shareholding Pattern'!F62"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AH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row>
    <row r="12" spans="5:32" s="5" customFormat="1" ht="20.100000000000001" customHeight="1">
      <c r="E12" s="7" t="s">
        <v>863</v>
      </c>
      <c r="F12" s="65" t="s">
        <v>419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1mOKomctw0aArTzhXwtbtTYBPTr1g/dti4yH96N9ezaibwEE6hExYYYxbUr8Hd91qZ5OYomqJ1dSPUK0LjZE9g==" saltValue="L9DQ3NpXiU5ILDDSenByRw=="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Y13" xr:uid="{00000000-0002-0000-1B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B00-000006000000}">
      <formula1>K13</formula1>
    </dataValidation>
    <dataValidation type="whole" operator="lessThanOrEqual" allowBlank="1" showInputMessage="1" showErrorMessage="1" sqref="W13" xr:uid="{BC3685BE-5549-4102-804A-FC853F5A68AA}">
      <formula1>K13</formula1>
    </dataValidation>
  </dataValidations>
  <hyperlinks>
    <hyperlink ref="G16" location="'Shareholding Pattern'!F61" display="Total" xr:uid="{00000000-0004-0000-1B00-000000000000}"/>
    <hyperlink ref="F16" location="'Shareholding Pattern'!F61"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F19"/>
  <sheetViews>
    <sheetView showGridLines="0" topLeftCell="C7" zoomScaleNormal="100" workbookViewId="0">
      <selection activeCell="F19" sqref="F19"/>
    </sheetView>
  </sheetViews>
  <sheetFormatPr defaultColWidth="0" defaultRowHeight="15"/>
  <cols>
    <col min="1" max="2" width="5.7109375" hidden="1" customWidth="1"/>
    <col min="3" max="3" width="5.7109375" customWidth="1"/>
    <col min="4" max="4" width="6.7109375" customWidth="1"/>
    <col min="5" max="5" width="72.140625" customWidth="1"/>
    <col min="6" max="6" width="14.7109375" customWidth="1"/>
    <col min="7" max="9" width="18.7109375" customWidth="1"/>
    <col min="10" max="12" width="5.7109375" customWidth="1"/>
    <col min="13" max="32" width="0" hidden="1" customWidth="1"/>
    <col min="33" max="16384" width="1" hidden="1"/>
  </cols>
  <sheetData>
    <row r="1" spans="1:32" hidden="1">
      <c r="T1" t="s">
        <v>84</v>
      </c>
      <c r="U1" t="s">
        <v>50</v>
      </c>
    </row>
    <row r="2" spans="1:32" hidden="1">
      <c r="U2" t="s">
        <v>54</v>
      </c>
    </row>
    <row r="3" spans="1:32" hidden="1"/>
    <row r="4" spans="1:32" hidden="1"/>
    <row r="5" spans="1:32" hidden="1"/>
    <row r="6" spans="1:32" hidden="1"/>
    <row r="7" spans="1:32" ht="30" customHeight="1"/>
    <row r="8" spans="1:32" ht="30" customHeight="1">
      <c r="D8" s="263" t="s">
        <v>85</v>
      </c>
      <c r="E8" s="263" t="s">
        <v>86</v>
      </c>
      <c r="F8" s="264" t="s">
        <v>87</v>
      </c>
      <c r="G8" s="192" t="s">
        <v>88</v>
      </c>
      <c r="H8" s="192" t="s">
        <v>89</v>
      </c>
      <c r="I8" s="192" t="s">
        <v>90</v>
      </c>
    </row>
    <row r="9" spans="1:32" ht="20.100000000000001" customHeight="1">
      <c r="D9" s="19">
        <v>1</v>
      </c>
      <c r="E9" s="196" t="s">
        <v>91</v>
      </c>
      <c r="F9" s="374" t="s">
        <v>54</v>
      </c>
      <c r="G9" s="472" t="s">
        <v>54</v>
      </c>
      <c r="H9" s="472" t="s">
        <v>54</v>
      </c>
      <c r="I9" s="472" t="s">
        <v>54</v>
      </c>
      <c r="M9">
        <v>1</v>
      </c>
      <c r="N9">
        <v>1</v>
      </c>
      <c r="O9">
        <v>1</v>
      </c>
      <c r="P9">
        <v>1</v>
      </c>
      <c r="R9" t="s">
        <v>92</v>
      </c>
      <c r="S9" t="s">
        <v>93</v>
      </c>
      <c r="T9" t="s">
        <v>94</v>
      </c>
      <c r="U9" t="s">
        <v>95</v>
      </c>
    </row>
    <row r="10" spans="1:32" ht="20.100000000000001" customHeight="1">
      <c r="D10" s="20">
        <v>2</v>
      </c>
      <c r="E10" s="197" t="s">
        <v>96</v>
      </c>
      <c r="F10" s="371" t="s">
        <v>54</v>
      </c>
      <c r="G10" s="473" t="s">
        <v>54</v>
      </c>
      <c r="H10" s="473" t="s">
        <v>54</v>
      </c>
      <c r="I10" s="473" t="s">
        <v>54</v>
      </c>
      <c r="M10">
        <v>1</v>
      </c>
      <c r="N10">
        <v>1</v>
      </c>
      <c r="O10">
        <v>1</v>
      </c>
      <c r="P10">
        <v>1</v>
      </c>
      <c r="R10" t="s">
        <v>97</v>
      </c>
      <c r="S10" t="s">
        <v>98</v>
      </c>
      <c r="T10" t="s">
        <v>99</v>
      </c>
      <c r="U10" t="s">
        <v>100</v>
      </c>
    </row>
    <row r="11" spans="1:32" ht="20.100000000000001" customHeight="1">
      <c r="D11" s="20">
        <v>3</v>
      </c>
      <c r="E11" s="197" t="s">
        <v>101</v>
      </c>
      <c r="F11" s="371" t="s">
        <v>54</v>
      </c>
      <c r="G11" s="473" t="s">
        <v>54</v>
      </c>
      <c r="H11" s="473" t="s">
        <v>54</v>
      </c>
      <c r="I11" s="473" t="s">
        <v>54</v>
      </c>
      <c r="M11">
        <v>1</v>
      </c>
      <c r="N11">
        <v>1</v>
      </c>
      <c r="O11">
        <v>1</v>
      </c>
      <c r="P11">
        <v>1</v>
      </c>
      <c r="R11" t="s">
        <v>102</v>
      </c>
      <c r="S11" t="s">
        <v>103</v>
      </c>
      <c r="T11" t="s">
        <v>104</v>
      </c>
      <c r="U11" t="s">
        <v>105</v>
      </c>
    </row>
    <row r="12" spans="1:32" ht="20.100000000000001" customHeight="1">
      <c r="D12" s="20">
        <v>4</v>
      </c>
      <c r="E12" s="197" t="s">
        <v>106</v>
      </c>
      <c r="F12" s="371" t="s">
        <v>54</v>
      </c>
      <c r="G12" s="473" t="s">
        <v>54</v>
      </c>
      <c r="H12" s="473" t="s">
        <v>54</v>
      </c>
      <c r="I12" s="473" t="s">
        <v>54</v>
      </c>
      <c r="M12">
        <v>1</v>
      </c>
      <c r="N12">
        <v>1</v>
      </c>
      <c r="O12">
        <v>1</v>
      </c>
      <c r="P12">
        <v>1</v>
      </c>
      <c r="R12" t="s">
        <v>107</v>
      </c>
      <c r="S12" t="s">
        <v>108</v>
      </c>
      <c r="T12" t="s">
        <v>109</v>
      </c>
      <c r="U12" t="s">
        <v>110</v>
      </c>
    </row>
    <row r="13" spans="1:32" ht="30">
      <c r="D13" s="20">
        <v>5</v>
      </c>
      <c r="E13" s="197" t="s">
        <v>111</v>
      </c>
      <c r="F13" s="371" t="s">
        <v>54</v>
      </c>
      <c r="G13" s="474" t="s">
        <v>54</v>
      </c>
      <c r="H13" s="473" t="s">
        <v>54</v>
      </c>
      <c r="I13" s="473" t="s">
        <v>54</v>
      </c>
      <c r="M13">
        <v>1</v>
      </c>
      <c r="N13">
        <v>1</v>
      </c>
      <c r="O13">
        <v>1</v>
      </c>
      <c r="P13">
        <v>1</v>
      </c>
      <c r="R13" t="s">
        <v>112</v>
      </c>
      <c r="S13" t="s">
        <v>113</v>
      </c>
      <c r="T13" t="s">
        <v>114</v>
      </c>
      <c r="U13" t="s">
        <v>115</v>
      </c>
    </row>
    <row r="14" spans="1:32" ht="21.75" customHeight="1">
      <c r="D14" s="20">
        <v>6</v>
      </c>
      <c r="E14" s="197" t="s">
        <v>116</v>
      </c>
      <c r="F14" s="371" t="s">
        <v>54</v>
      </c>
      <c r="G14" s="473" t="s">
        <v>54</v>
      </c>
      <c r="H14" s="475" t="s">
        <v>54</v>
      </c>
      <c r="I14" s="475" t="s">
        <v>54</v>
      </c>
      <c r="M14">
        <v>1</v>
      </c>
      <c r="N14">
        <v>1</v>
      </c>
      <c r="O14">
        <v>1</v>
      </c>
      <c r="P14">
        <v>1</v>
      </c>
      <c r="R14" t="s">
        <v>117</v>
      </c>
      <c r="S14" t="s">
        <v>118</v>
      </c>
      <c r="T14" t="s">
        <v>119</v>
      </c>
      <c r="U14" t="s">
        <v>120</v>
      </c>
    </row>
    <row r="15" spans="1:32" s="16" customFormat="1" ht="20.100000000000001" customHeight="1">
      <c r="A15"/>
      <c r="B15"/>
      <c r="C15"/>
      <c r="D15" s="78">
        <v>7</v>
      </c>
      <c r="E15" s="404" t="s">
        <v>121</v>
      </c>
      <c r="F15" s="370" t="s">
        <v>54</v>
      </c>
      <c r="G15" s="476" t="s">
        <v>54</v>
      </c>
      <c r="H15" s="477"/>
      <c r="I15" s="478"/>
      <c r="M15">
        <v>1</v>
      </c>
      <c r="N15">
        <v>1</v>
      </c>
      <c r="O15">
        <v>0</v>
      </c>
      <c r="P15">
        <v>0</v>
      </c>
      <c r="Q15"/>
      <c r="R15" s="16" t="s">
        <v>122</v>
      </c>
      <c r="S15" s="16" t="s">
        <v>123</v>
      </c>
      <c r="W15"/>
      <c r="X15"/>
      <c r="Y15"/>
      <c r="Z15"/>
      <c r="AA15"/>
      <c r="AB15"/>
      <c r="AC15"/>
      <c r="AD15"/>
      <c r="AE15"/>
      <c r="AF15"/>
    </row>
    <row r="16" spans="1:32" s="16" customFormat="1" ht="30" customHeight="1">
      <c r="A16"/>
      <c r="B16"/>
      <c r="C16"/>
      <c r="D16" s="78">
        <v>8</v>
      </c>
      <c r="E16" s="404" t="s">
        <v>124</v>
      </c>
      <c r="F16" s="370" t="s">
        <v>54</v>
      </c>
      <c r="G16" s="476" t="s">
        <v>54</v>
      </c>
      <c r="H16" s="479"/>
      <c r="I16" s="480"/>
      <c r="M16">
        <v>1</v>
      </c>
      <c r="N16">
        <v>1</v>
      </c>
      <c r="O16"/>
      <c r="P16"/>
      <c r="Q16"/>
      <c r="R16" s="16" t="s">
        <v>125</v>
      </c>
      <c r="S16" s="16" t="s">
        <v>126</v>
      </c>
      <c r="W16"/>
      <c r="X16"/>
      <c r="Y16"/>
      <c r="Z16"/>
      <c r="AA16"/>
      <c r="AB16"/>
      <c r="AC16"/>
      <c r="AD16"/>
      <c r="AE16"/>
      <c r="AF16"/>
    </row>
    <row r="17" spans="1:32" s="16" customFormat="1" ht="30" customHeight="1">
      <c r="A17"/>
      <c r="B17"/>
      <c r="C17"/>
      <c r="D17" s="78">
        <v>9</v>
      </c>
      <c r="E17" s="404" t="s">
        <v>127</v>
      </c>
      <c r="F17" s="370" t="s">
        <v>54</v>
      </c>
      <c r="G17" s="476" t="s">
        <v>54</v>
      </c>
      <c r="H17" s="481"/>
      <c r="I17" s="482"/>
      <c r="M17">
        <v>1</v>
      </c>
      <c r="N17">
        <v>1</v>
      </c>
      <c r="O17"/>
      <c r="P17"/>
      <c r="Q17"/>
      <c r="R17" s="16" t="s">
        <v>128</v>
      </c>
      <c r="S17" s="16" t="s">
        <v>129</v>
      </c>
      <c r="W17"/>
      <c r="X17"/>
      <c r="Y17"/>
      <c r="Z17"/>
      <c r="AA17"/>
      <c r="AB17"/>
      <c r="AC17"/>
      <c r="AD17"/>
      <c r="AE17"/>
      <c r="AF17"/>
    </row>
    <row r="18" spans="1:32" s="16" customFormat="1" ht="20.100000000000001" customHeight="1">
      <c r="A18"/>
      <c r="B18"/>
      <c r="C18"/>
      <c r="D18" s="78">
        <v>10</v>
      </c>
      <c r="E18" s="197" t="s">
        <v>130</v>
      </c>
      <c r="F18" s="372" t="s">
        <v>54</v>
      </c>
      <c r="G18" s="483" t="s">
        <v>54</v>
      </c>
      <c r="H18" s="483" t="s">
        <v>54</v>
      </c>
      <c r="I18" s="484" t="s">
        <v>54</v>
      </c>
      <c r="M18">
        <v>1</v>
      </c>
      <c r="N18">
        <v>1</v>
      </c>
      <c r="O18">
        <v>1</v>
      </c>
      <c r="P18">
        <v>1</v>
      </c>
      <c r="Q18"/>
      <c r="R18" s="16" t="s">
        <v>131</v>
      </c>
      <c r="S18" s="16" t="s">
        <v>132</v>
      </c>
      <c r="T18" t="s">
        <v>133</v>
      </c>
      <c r="U18" s="16" t="s">
        <v>134</v>
      </c>
      <c r="W18"/>
      <c r="X18"/>
      <c r="Y18"/>
      <c r="Z18"/>
      <c r="AA18"/>
      <c r="AB18"/>
      <c r="AC18"/>
      <c r="AD18"/>
      <c r="AE18"/>
      <c r="AF18"/>
    </row>
    <row r="19" spans="1:32" ht="21" customHeight="1">
      <c r="D19" s="21">
        <v>11</v>
      </c>
      <c r="E19" s="198" t="s">
        <v>135</v>
      </c>
      <c r="F19" s="373" t="s">
        <v>50</v>
      </c>
      <c r="G19" s="454"/>
      <c r="H19" s="455"/>
      <c r="I19" s="456"/>
      <c r="M19" s="130">
        <v>0</v>
      </c>
      <c r="R19" s="130" t="s">
        <v>135</v>
      </c>
    </row>
  </sheetData>
  <sheetProtection algorithmName="SHA-512" hashValue="IENgUCdMYCRR1Z6nnkOf1kfvM6krvMpqy2JZO2yecd8LG+BJohdOY6s6b6k/cM2jfahkGFX4i8JBthBs51h1jA==" saltValue="ZdV/+cUKj/BIodPtcdQevQ==" spinCount="100000" sheet="1" objects="1" scenarios="1"/>
  <dataValidations count="1">
    <dataValidation type="list" allowBlank="1" showInputMessage="1" showErrorMessage="1" sqref="H9:I14 F9:F19 G9:G17 G18:I18"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AH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row>
    <row r="12" spans="5:32" s="5" customFormat="1" ht="20.100000000000001" customHeight="1">
      <c r="E12" s="7" t="s">
        <v>864</v>
      </c>
      <c r="F12" s="65" t="s">
        <v>414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b2H1Yc+yH3YGOjCeqqejusz5WzjXsPS/pxLDmQUlJZdT//UFaOAZtmlLOLXLvsWZice66ygLosJM+RWuzzgmyQ==" saltValue="7Y2eo1xqD609D7snIQHh/A=="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H13:J13 M13:N13 Q13:S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C00-000006000000}">
      <formula1>K13</formula1>
    </dataValidation>
    <dataValidation type="whole" operator="lessThanOrEqual" allowBlank="1" showInputMessage="1" showErrorMessage="1" sqref="W13" xr:uid="{1A6D01A5-2396-4CFB-9A7A-5E943791CC97}">
      <formula1>K13</formula1>
    </dataValidation>
  </dataValidations>
  <hyperlinks>
    <hyperlink ref="G16" location="'Shareholding Pattern'!F60" display="Total" xr:uid="{00000000-0004-0000-1C00-000000000000}"/>
    <hyperlink ref="F16" location="'Shareholding Pattern'!F60"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2" width="20.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row>
    <row r="12" spans="5:32" s="5" customFormat="1" ht="20.100000000000001" customHeight="1">
      <c r="E12" s="7" t="s">
        <v>865</v>
      </c>
      <c r="F12" s="65" t="s">
        <v>410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SYPaQKyaN1AVwLzyWXgc+OM6DTeLipAzyZ8uHuKTBg2y4TSdht/GeTQ9i+IUhdxeTQeo4tBa5zLncIndeCRYCA==" saltValue="FMqTVRB0pCldCtSQV787MQ=="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Y13" xr:uid="{00000000-0002-0000-1D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D00-000006000000}">
      <formula1>K13</formula1>
    </dataValidation>
    <dataValidation type="whole" operator="lessThanOrEqual" allowBlank="1" showInputMessage="1" showErrorMessage="1" sqref="W13" xr:uid="{88E695A6-59EF-46A1-BEC7-99502CC786BC}">
      <formula1>K13</formula1>
    </dataValidation>
  </dataValidations>
  <hyperlinks>
    <hyperlink ref="G16" location="'Shareholding Pattern'!F59" display="Total" xr:uid="{00000000-0004-0000-1D00-000000000000}"/>
    <hyperlink ref="F16" location="'Shareholding Pattern'!F59"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row>
    <row r="12" spans="5:32" s="5" customFormat="1" ht="20.100000000000001" customHeight="1">
      <c r="E12" s="7" t="s">
        <v>866</v>
      </c>
      <c r="F12" s="65" t="s">
        <v>405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NIiRdQw1/Ona58d5A6BFCHTgts3Ind6Kd+I8DYkFfsT9QMPy8iLkrvMpnMG06BouxVJOEVFd/9OFld8ZCjN6IA==" saltValue="TrfgxLcW0htRHBcro88FqA=="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E00-000000000000}">
      <formula1>K13</formula1>
    </dataValidation>
    <dataValidation type="whole" operator="lessThanOrEqual" allowBlank="1" showInputMessage="1" showErrorMessage="1" sqref="Y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H13:J13 M13:N13 Q13:S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E00-000006000000}">
      <formula1>K13</formula1>
    </dataValidation>
  </dataValidations>
  <hyperlinks>
    <hyperlink ref="G16" location="'Shareholding Pattern'!F58" display="Total" xr:uid="{00000000-0004-0000-1E00-000000000000}"/>
    <hyperlink ref="F16" location="'Shareholding Pattern'!F58"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row>
    <row r="12" spans="5:32" s="5" customFormat="1" ht="20.100000000000001" customHeight="1">
      <c r="E12" s="7" t="s">
        <v>867</v>
      </c>
      <c r="F12" s="65" t="s">
        <v>400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noRdrI21pk96qnxwoa5f5ELYruDakn/geY2V9d8rnmf0IsfI0EGUklRs97LM8asnYY7aZdE3+wm47IT4vALHQw==" saltValue="YgGsCWZQKULSc5PbbfEVQg=="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Y13" xr:uid="{00000000-0002-0000-1F00-000002000000}">
      <formula1>K13</formula1>
    </dataValidation>
    <dataValidation type="whole" operator="lessThanOrEqual" allowBlank="1" showInputMessage="1" showErrorMessage="1" sqref="W13" xr:uid="{00000000-0002-0000-1F00-000003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F00-000006000000}">
      <formula1>K13</formula1>
    </dataValidation>
  </dataValidations>
  <hyperlinks>
    <hyperlink ref="G16" location="'Shareholding Pattern'!F57" display="Total" xr:uid="{00000000-0004-0000-1F00-000000000000}"/>
    <hyperlink ref="F16" location="'Shareholding Pattern'!F57"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21.5703125" hidden="1" customWidth="1"/>
    <col min="33" max="16384" width="5.710937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row>
    <row r="12" spans="5:32" s="5" customFormat="1" ht="20.100000000000001" customHeight="1">
      <c r="E12" s="353" t="s">
        <v>868</v>
      </c>
      <c r="F12" s="354" t="s">
        <v>391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RU6SxX7G6SuTrJo/dJemMyPZX38HjUs6tAyplaRxDoGZSYg3OyZHy+b4M7cJtLT3NHqztFAc7goD4+iGTPbpuw==" saltValue="lKL3EF2TLfSG1VG7f1kfOQ=="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H13:J13 M13:N13 Q13:S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000-000006000000}">
      <formula1>K13</formula1>
    </dataValidation>
    <dataValidation type="whole" operator="lessThanOrEqual" allowBlank="1" showInputMessage="1" showErrorMessage="1" sqref="W13" xr:uid="{2CEEB97C-C0C2-41A3-8A5F-C2AB1C31F858}">
      <formula1>K13</formula1>
    </dataValidation>
  </dataValidations>
  <hyperlinks>
    <hyperlink ref="G16" location="'Shareholding Pattern'!F54" display="Total" xr:uid="{00000000-0004-0000-2000-000000000000}"/>
    <hyperlink ref="F16" location="'Shareholding Pattern'!F54"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row>
    <row r="12" spans="5:32" s="5" customFormat="1" ht="20.100000000000001" customHeight="1">
      <c r="E12" s="7" t="s">
        <v>869</v>
      </c>
      <c r="F12" s="65" t="s">
        <v>386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liJCoywQAqwnemvJ05schiWqzRRtG+T4byOtL+ZmYvklj8fCSLnTem+wgCNWnCnJYNaYwAMWVJmWMRXYeTP4Ow==" saltValue="p32x/dLnPnllQDkbeoDgWQ=="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Y13" xr:uid="{00000000-0002-0000-21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100-000006000000}">
      <formula1>K13</formula1>
    </dataValidation>
    <dataValidation type="whole" operator="lessThanOrEqual" allowBlank="1" showInputMessage="1" showErrorMessage="1" sqref="W13" xr:uid="{EF5508F7-1C74-435D-BAC5-B14B6DCB7991}">
      <formula1>K13</formula1>
    </dataValidation>
  </dataValidations>
  <hyperlinks>
    <hyperlink ref="G16" location="'Shareholding Pattern'!F53" display="Total" xr:uid="{00000000-0004-0000-2100-000000000000}"/>
    <hyperlink ref="F16" location="'Shareholding Pattern'!F53"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AF16"/>
  <sheetViews>
    <sheetView showGridLines="0" topLeftCell="A7" zoomScale="85" zoomScaleNormal="85"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row>
    <row r="12" spans="5:32" s="5" customFormat="1" ht="20.100000000000001" customHeight="1">
      <c r="E12" s="7" t="s">
        <v>870</v>
      </c>
      <c r="F12" s="65" t="s">
        <v>871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501</v>
      </c>
      <c r="G16" s="45"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6gYreDIe41qvzsdvBZdIVDjh38N+ryjIEa1ErjK6vOzlRbzJZUh0s6I+5NGOBO8CsJNE1GZbzKSvM0Eqm0udbw==" saltValue="dRnJfbawMkn5XRdByulUwA==" spinCount="100000" sheet="1" objects="1" scenarios="1"/>
  <mergeCells count="22">
    <mergeCell ref="AA9:AC9"/>
    <mergeCell ref="AA10:AC10"/>
    <mergeCell ref="Q9:Q11"/>
    <mergeCell ref="P10:P11"/>
    <mergeCell ref="Z9:Z11"/>
    <mergeCell ref="Y9:Y11"/>
    <mergeCell ref="S9:S11"/>
    <mergeCell ref="U9:U11"/>
    <mergeCell ref="L9:L11"/>
    <mergeCell ref="M9:P9"/>
    <mergeCell ref="W9:X10"/>
    <mergeCell ref="V9:V11"/>
    <mergeCell ref="R9:R11"/>
    <mergeCell ref="T9:T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Y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M13:N13 H13:J13 Q13:S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200-000006000000}">
      <formula1>K13</formula1>
    </dataValidation>
    <dataValidation type="whole" operator="lessThanOrEqual" allowBlank="1" showInputMessage="1" showErrorMessage="1" sqref="W13" xr:uid="{8C3AA868-622D-4A68-9D12-E47419C68D3C}">
      <formula1>K13</formula1>
    </dataValidation>
  </dataValidations>
  <hyperlinks>
    <hyperlink ref="G16" location="'Shareholding Pattern'!F52" display="Total" xr:uid="{00000000-0004-0000-2200-000000000000}"/>
    <hyperlink ref="F16" location="'Shareholding Pattern'!F52"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BG44"/>
  <sheetViews>
    <sheetView showGridLines="0" topLeftCell="A7" zoomScale="80" zoomScaleNormal="80" workbookViewId="0">
      <pane xSplit="5" ySplit="5" topLeftCell="F12" activePane="bottomRight" state="frozen"/>
      <selection pane="topRight" activeCell="F7" sqref="F7"/>
      <selection pane="bottomLeft" activeCell="C12" sqref="C12"/>
      <selection pane="bottomRight" activeCell="F16" sqref="F16"/>
    </sheetView>
  </sheetViews>
  <sheetFormatPr defaultColWidth="0" defaultRowHeight="15"/>
  <cols>
    <col min="1" max="1" width="2.28515625" hidden="1" customWidth="1"/>
    <col min="2" max="2" width="2.140625" hidden="1" customWidth="1"/>
    <col min="3" max="3" width="2.28515625" customWidth="1"/>
    <col min="4" max="4" width="8.710937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4" width="5.7109375" hidden="1" customWidth="1"/>
    <col min="35" max="16384" width="5.140625" hidden="1"/>
  </cols>
  <sheetData>
    <row r="1" spans="4:59" hidden="1">
      <c r="I1" s="16">
        <v>0</v>
      </c>
      <c r="AT1" t="s">
        <v>872</v>
      </c>
      <c r="AU1" t="s">
        <v>873</v>
      </c>
      <c r="AV1" t="s">
        <v>874</v>
      </c>
      <c r="AW1" t="s">
        <v>875</v>
      </c>
      <c r="AX1" t="s">
        <v>876</v>
      </c>
      <c r="AY1" t="s">
        <v>452</v>
      </c>
      <c r="AZ1" t="s">
        <v>580</v>
      </c>
      <c r="BA1" t="s">
        <v>581</v>
      </c>
      <c r="BB1" t="s">
        <v>583</v>
      </c>
      <c r="BC1" t="s">
        <v>560</v>
      </c>
      <c r="BD1" t="s">
        <v>554</v>
      </c>
      <c r="BE1" t="s">
        <v>584</v>
      </c>
      <c r="BF1" t="s">
        <v>585</v>
      </c>
      <c r="BG1" t="s">
        <v>566</v>
      </c>
    </row>
    <row r="2" spans="4:59" ht="15" hidden="1" customHeight="1">
      <c r="E2" t="s">
        <v>787</v>
      </c>
      <c r="F2" t="s">
        <v>563</v>
      </c>
      <c r="G2" t="s">
        <v>490</v>
      </c>
      <c r="H2" t="s">
        <v>491</v>
      </c>
      <c r="I2" s="16" t="s">
        <v>136</v>
      </c>
      <c r="J2" t="s">
        <v>137</v>
      </c>
      <c r="K2" t="s">
        <v>138</v>
      </c>
      <c r="L2" t="s">
        <v>139</v>
      </c>
      <c r="M2" t="s">
        <v>140</v>
      </c>
      <c r="N2" t="s">
        <v>141</v>
      </c>
      <c r="O2" t="s">
        <v>142</v>
      </c>
      <c r="P2" t="s">
        <v>143</v>
      </c>
      <c r="Q2" t="s">
        <v>144</v>
      </c>
      <c r="R2" t="s">
        <v>145</v>
      </c>
      <c r="S2" t="s">
        <v>146</v>
      </c>
      <c r="T2" t="s">
        <v>210</v>
      </c>
      <c r="U2" t="s">
        <v>211</v>
      </c>
      <c r="V2" t="s">
        <v>149</v>
      </c>
      <c r="W2" t="s">
        <v>150</v>
      </c>
      <c r="X2" t="s">
        <v>151</v>
      </c>
      <c r="Y2" t="s">
        <v>152</v>
      </c>
      <c r="Z2" t="s">
        <v>153</v>
      </c>
      <c r="AA2" t="s">
        <v>162</v>
      </c>
      <c r="AB2" t="s">
        <v>492</v>
      </c>
      <c r="AC2" t="s">
        <v>163</v>
      </c>
      <c r="AD2" t="s">
        <v>164</v>
      </c>
      <c r="AE2" t="s">
        <v>165</v>
      </c>
    </row>
    <row r="3" spans="4:59" hidden="1">
      <c r="I3" s="16"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844</v>
      </c>
    </row>
    <row r="5" spans="4:59" hidden="1">
      <c r="AH5" t="s">
        <v>551</v>
      </c>
    </row>
    <row r="6" spans="4:59" hidden="1">
      <c r="AH6" t="s">
        <v>846</v>
      </c>
    </row>
    <row r="7" spans="4:59">
      <c r="AH7" t="s">
        <v>552</v>
      </c>
    </row>
    <row r="8" spans="4:59">
      <c r="I8" s="16"/>
      <c r="AH8" t="s">
        <v>847</v>
      </c>
    </row>
    <row r="9" spans="4:59" ht="29.25" customHeight="1">
      <c r="D9" s="597" t="s">
        <v>85</v>
      </c>
      <c r="E9" s="597" t="s">
        <v>567</v>
      </c>
      <c r="F9" s="597" t="s">
        <v>877</v>
      </c>
      <c r="G9" s="597" t="s">
        <v>496</v>
      </c>
      <c r="H9" s="546" t="s">
        <v>497</v>
      </c>
      <c r="I9" s="597" t="s">
        <v>568</v>
      </c>
      <c r="J9" s="546" t="s">
        <v>171</v>
      </c>
      <c r="K9" s="546" t="s">
        <v>172</v>
      </c>
      <c r="L9" s="546" t="s">
        <v>173</v>
      </c>
      <c r="M9" s="546" t="s">
        <v>174</v>
      </c>
      <c r="N9" s="546" t="s">
        <v>175</v>
      </c>
      <c r="O9" s="546" t="s">
        <v>213</v>
      </c>
      <c r="P9" s="546"/>
      <c r="Q9" s="546"/>
      <c r="R9" s="546"/>
      <c r="S9" s="563" t="s">
        <v>177</v>
      </c>
      <c r="T9" s="564" t="s">
        <v>214</v>
      </c>
      <c r="U9" s="564" t="s">
        <v>215</v>
      </c>
      <c r="V9" s="563" t="s">
        <v>180</v>
      </c>
      <c r="W9" s="564" t="s">
        <v>181</v>
      </c>
      <c r="X9" s="591" t="s">
        <v>182</v>
      </c>
      <c r="Y9" s="546" t="s">
        <v>183</v>
      </c>
      <c r="Z9" s="546"/>
      <c r="AA9" s="546" t="s">
        <v>845</v>
      </c>
      <c r="AB9" s="546" t="s">
        <v>492</v>
      </c>
      <c r="AC9" s="580" t="s">
        <v>189</v>
      </c>
      <c r="AD9" s="581"/>
      <c r="AE9" s="582"/>
      <c r="AI9" t="s">
        <v>849</v>
      </c>
      <c r="AX9" t="s">
        <v>567</v>
      </c>
    </row>
    <row r="10" spans="4:59" ht="31.5" customHeight="1">
      <c r="D10" s="598"/>
      <c r="E10" s="598"/>
      <c r="F10" s="598"/>
      <c r="G10" s="598"/>
      <c r="H10" s="546"/>
      <c r="I10" s="598"/>
      <c r="J10" s="546"/>
      <c r="K10" s="546"/>
      <c r="L10" s="546"/>
      <c r="M10" s="546"/>
      <c r="N10" s="546"/>
      <c r="O10" s="546" t="s">
        <v>217</v>
      </c>
      <c r="P10" s="546"/>
      <c r="Q10" s="546"/>
      <c r="R10" s="546" t="s">
        <v>218</v>
      </c>
      <c r="S10" s="563"/>
      <c r="T10" s="565"/>
      <c r="U10" s="565"/>
      <c r="V10" s="563"/>
      <c r="W10" s="565"/>
      <c r="X10" s="591"/>
      <c r="Y10" s="546"/>
      <c r="Z10" s="546"/>
      <c r="AA10" s="546"/>
      <c r="AB10" s="546"/>
      <c r="AC10" s="557" t="s">
        <v>192</v>
      </c>
      <c r="AD10" s="558"/>
      <c r="AE10" s="559"/>
      <c r="AI10" t="s">
        <v>556</v>
      </c>
      <c r="AX10" t="s">
        <v>569</v>
      </c>
    </row>
    <row r="11" spans="4:59" ht="65.099999999999994" customHeight="1">
      <c r="D11" s="545"/>
      <c r="E11" s="545"/>
      <c r="F11" s="545"/>
      <c r="G11" s="545"/>
      <c r="H11" s="546"/>
      <c r="I11" s="545"/>
      <c r="J11" s="546"/>
      <c r="K11" s="546"/>
      <c r="L11" s="546"/>
      <c r="M11" s="546"/>
      <c r="N11" s="546"/>
      <c r="O11" s="24" t="s">
        <v>219</v>
      </c>
      <c r="P11" s="24" t="s">
        <v>194</v>
      </c>
      <c r="Q11" s="24" t="s">
        <v>195</v>
      </c>
      <c r="R11" s="546"/>
      <c r="S11" s="563"/>
      <c r="T11" s="566"/>
      <c r="U11" s="566"/>
      <c r="V11" s="563"/>
      <c r="W11" s="566"/>
      <c r="X11" s="591"/>
      <c r="Y11" s="50" t="s">
        <v>196</v>
      </c>
      <c r="Z11" s="50" t="s">
        <v>197</v>
      </c>
      <c r="AA11" s="546"/>
      <c r="AB11" s="546"/>
      <c r="AC11" s="50" t="s">
        <v>198</v>
      </c>
      <c r="AD11" s="50" t="s">
        <v>199</v>
      </c>
      <c r="AE11" s="50" t="s">
        <v>200</v>
      </c>
      <c r="AI11" t="s">
        <v>575</v>
      </c>
    </row>
    <row r="12" spans="4:59" ht="20.100000000000001" customHeight="1">
      <c r="D12" s="7" t="s">
        <v>878</v>
      </c>
      <c r="E12" s="39" t="s">
        <v>243</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852</v>
      </c>
    </row>
    <row r="13" spans="4:59" s="9" customFormat="1" hidden="1">
      <c r="D13" s="48"/>
      <c r="E13" s="155"/>
      <c r="F13" s="350"/>
      <c r="G13" s="355"/>
      <c r="H13" s="8"/>
      <c r="I13" s="17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IF(COUNT(M13:$M$15000)=0,"",SUM(AF1:AF65532))</f>
        <v/>
      </c>
      <c r="AH13" t="s">
        <v>566</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B14" s="31"/>
      <c r="AC14" s="31"/>
      <c r="AD14" s="31"/>
      <c r="AE14" s="32"/>
    </row>
    <row r="15" spans="4:59" hidden="1">
      <c r="D15" s="30"/>
      <c r="I15" s="16"/>
      <c r="J15" s="130"/>
      <c r="K15" s="130"/>
      <c r="Z15" s="31"/>
      <c r="AA15" s="31"/>
      <c r="AB15" s="31"/>
      <c r="AC15" s="31"/>
      <c r="AD15" s="31"/>
      <c r="AE15" s="32"/>
    </row>
    <row r="16" spans="4:59" ht="20.100000000000001" customHeight="1">
      <c r="D16" s="44"/>
      <c r="E16" s="26"/>
      <c r="F16" s="45" t="s">
        <v>501</v>
      </c>
      <c r="G16" s="26"/>
      <c r="H16" s="45" t="s">
        <v>195</v>
      </c>
      <c r="I16" s="202"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8"/>
      <c r="AC16" s="47" t="str">
        <f>+IFERROR(IF(COUNT(AC13:AC15),ROUND(SUMIF($F$13:AC15,"Category",AC13:AC15),0),""),"")</f>
        <v/>
      </c>
      <c r="AD16" s="47" t="str">
        <f>+IFERROR(IF(COUNT(AD13:AD15),ROUND(SUMIF($F$13:AD15,"Category",AD13:AD15),0),""),"")</f>
        <v/>
      </c>
      <c r="AE16" s="47" t="str">
        <f>+IFERROR(IF(COUNT(AE13:AE15),ROUND(SUMIF($F$13:AE15,"Category",AE13:AE15),0),""),"")</f>
        <v/>
      </c>
    </row>
    <row r="26" spans="5:31">
      <c r="F26" s="16"/>
    </row>
    <row r="28" spans="5:31" ht="15.75" customHeight="1"/>
    <row r="29" spans="5:31" hidden="1">
      <c r="E29" s="368"/>
    </row>
    <row r="30" spans="5:31" hidden="1">
      <c r="E30" s="368" t="s">
        <v>872</v>
      </c>
      <c r="F30" t="str">
        <f>IF(COUNTIF(E$13:E15,E30)&gt;=1,COUNTIFS(E$13:E15,E30,F$13:F15,"Category"),"")</f>
        <v/>
      </c>
      <c r="I30" s="16"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c r="AC30" t="b">
        <f>+IFERROR(IF(COUNT(AC$13:AC15),ROUND(SUMIFS(AC$13:AC15,$F$13:$F15,"More than 1 percentage of shareholding",$E$13:$E15,$E30),0),""),"")&lt;=IFERROR(IF(COUNT(AC$13:AC15),ROUND(SUMIFS(AC$13:AC15,$F$13:$F15,"Category",$E$13:$E15,$E30),0),""),"")</f>
        <v>1</v>
      </c>
      <c r="AD30" t="b">
        <f>+IFERROR(IF(COUNT(AD$13:AD15),ROUND(SUMIFS(AD$13:AD15,$F$13:$F15,"More than 1 percentage of shareholding",$E$13:$E15,$E30),0),""),"")&lt;=IFERROR(IF(COUNT(AD$13:AD15),ROUND(SUMIFS(AD$13:AD15,$F$13:$F15,"Category",$E$13:$E15,$E30),0),""),"")</f>
        <v>1</v>
      </c>
      <c r="AE30" t="b">
        <f>+IFERROR(IF(COUNT(AE$13:AE15),ROUND(SUMIFS(AE$13:AE15,$F$13:$F15,"More than 1 percentage of shareholding",$E$13:$E15,$E30),0),""),"")&lt;=IFERROR(IF(COUNT(AE$13:AE15),ROUND(SUMIFS(AE$13:AE15,$F$13:$F15,"Category",$E$13:$E15,$E30),0),""),"")</f>
        <v>1</v>
      </c>
    </row>
    <row r="31" spans="5:31" hidden="1">
      <c r="E31" s="368" t="s">
        <v>873</v>
      </c>
      <c r="F31" t="str">
        <f>IF(COUNTIF(E$13:E16,E31)&gt;=1,COUNTIFS(E$13:E16,E31,F$13:F16,"Category"),"")</f>
        <v/>
      </c>
      <c r="I31" s="16"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c r="AC31" t="b">
        <f>+IFERROR(IF(COUNT(AC$13:AC15),ROUND(SUMIFS(AC$13:AC15,$F$13:$F15,"More than 1 percentage of shareholding",$E$13:$E15,$E31),0),""),"")&lt;=IFERROR(IF(COUNT(AC$13:AC15),ROUND(SUMIFS(AC$13:AC15,$F$13:$F15,"Category",$E$13:$E15,$E31),0),""),"")</f>
        <v>1</v>
      </c>
      <c r="AD31" t="b">
        <f>+IFERROR(IF(COUNT(AD$13:AD15),ROUND(SUMIFS(AD$13:AD15,$F$13:$F15,"More than 1 percentage of shareholding",$E$13:$E15,$E31),0),""),"")&lt;=IFERROR(IF(COUNT(AD$13:AD15),ROUND(SUMIFS(AD$13:AD15,$F$13:$F15,"Category",$E$13:$E15,$E31),0),""),"")</f>
        <v>1</v>
      </c>
      <c r="AE31" t="b">
        <f>+IFERROR(IF(COUNT(AE$13:AE15),ROUND(SUMIFS(AE$13:AE15,$F$13:$F15,"More than 1 percentage of shareholding",$E$13:$E15,$E31),0),""),"")&lt;=IFERROR(IF(COUNT(AE$13:AE15),ROUND(SUMIFS(AE$13:AE15,$F$13:$F15,"Category",$E$13:$E15,$E31),0),""),"")</f>
        <v>1</v>
      </c>
    </row>
    <row r="32" spans="5:31" hidden="1">
      <c r="E32" s="368" t="s">
        <v>874</v>
      </c>
      <c r="F32" t="str">
        <f>IF(COUNTIF(E$13:E17,E32)&gt;=1,COUNTIFS(E$13:E17,E32,F$13:F17,"Category"),"")</f>
        <v/>
      </c>
      <c r="I32" s="16"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c r="AC32" t="b">
        <f>+IFERROR(IF(COUNT(AC$13:AC15),ROUND(SUMIFS(AC$13:AC15,$F$13:$F15,"More than 1 percentage of shareholding",$E$13:$E15,$E32),0),""),"")&lt;=IFERROR(IF(COUNT(AC$13:AC15),ROUND(SUMIFS(AC$13:AC15,$F$13:$F15,"Category",$E$13:$E15,$E32),0),""),"")</f>
        <v>1</v>
      </c>
      <c r="AD32" t="b">
        <f>+IFERROR(IF(COUNT(AD$13:AD15),ROUND(SUMIFS(AD$13:AD15,$F$13:$F15,"More than 1 percentage of shareholding",$E$13:$E15,$E32),0),""),"")&lt;=IFERROR(IF(COUNT(AD$13:AD15),ROUND(SUMIFS(AD$13:AD15,$F$13:$F15,"Category",$E$13:$E15,$E32),0),""),"")</f>
        <v>1</v>
      </c>
      <c r="AE32" t="b">
        <f>+IFERROR(IF(COUNT(AE$13:AE15),ROUND(SUMIFS(AE$13:AE15,$F$13:$F15,"More than 1 percentage of shareholding",$E$13:$E15,$E32),0),""),"")&lt;=IFERROR(IF(COUNT(AE$13:AE15),ROUND(SUMIFS(AE$13:AE15,$F$13:$F15,"Category",$E$13:$E15,$E32),0),""),"")</f>
        <v>1</v>
      </c>
    </row>
    <row r="33" spans="5:31" hidden="1">
      <c r="E33" s="368" t="s">
        <v>875</v>
      </c>
      <c r="F33" t="str">
        <f>IF(COUNTIF(E$13:E18,E33)&gt;=1,COUNTIFS(E$13:E18,E33,F$13:F18,"Category"),"")</f>
        <v/>
      </c>
      <c r="I33" s="16"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c r="AC33" t="b">
        <f>+IFERROR(IF(COUNT(AC$13:AC15),ROUND(SUMIFS(AC$13:AC15,$F$13:$F15,"More than 1 percentage of shareholding",$E$13:$E15,$E33),0),""),"")&lt;=IFERROR(IF(COUNT(AC$13:AC15),ROUND(SUMIFS(AC$13:AC15,$F$13:$F15,"Category",$E$13:$E15,$E33),0),""),"")</f>
        <v>1</v>
      </c>
      <c r="AD33" t="b">
        <f>+IFERROR(IF(COUNT(AD$13:AD15),ROUND(SUMIFS(AD$13:AD15,$F$13:$F15,"More than 1 percentage of shareholding",$E$13:$E15,$E33),0),""),"")&lt;=IFERROR(IF(COUNT(AD$13:AD15),ROUND(SUMIFS(AD$13:AD15,$F$13:$F15,"Category",$E$13:$E15,$E33),0),""),"")</f>
        <v>1</v>
      </c>
      <c r="AE33" t="b">
        <f>+IFERROR(IF(COUNT(AE$13:AE15),ROUND(SUMIFS(AE$13:AE15,$F$13:$F15,"More than 1 percentage of shareholding",$E$13:$E15,$E33),0),""),"")&lt;=IFERROR(IF(COUNT(AE$13:AE15),ROUND(SUMIFS(AE$13:AE15,$F$13:$F15,"Category",$E$13:$E15,$E33),0),""),"")</f>
        <v>1</v>
      </c>
    </row>
    <row r="34" spans="5:31" hidden="1">
      <c r="E34" s="368" t="s">
        <v>876</v>
      </c>
      <c r="F34" t="str">
        <f>IF(COUNTIF(E$13:E19,E34)&gt;=1,COUNTIFS(E$13:E19,E34,F$13:F19,"Category"),"")</f>
        <v/>
      </c>
      <c r="I34" s="16"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c r="AC34" t="b">
        <f>+IFERROR(IF(COUNT(AC$13:AC15),ROUND(SUMIFS(AC$13:AC15,$F$13:$F15,"More than 1 percentage of shareholding",$E$13:$E15,$E34),0),""),"")&lt;=IFERROR(IF(COUNT(AC$13:AC15),ROUND(SUMIFS(AC$13:AC15,$F$13:$F15,"Category",$E$13:$E15,$E34),0),""),"")</f>
        <v>1</v>
      </c>
      <c r="AD34" t="b">
        <f>+IFERROR(IF(COUNT(AD$13:AD15),ROUND(SUMIFS(AD$13:AD15,$F$13:$F15,"More than 1 percentage of shareholding",$E$13:$E15,$E34),0),""),"")&lt;=IFERROR(IF(COUNT(AD$13:AD15),ROUND(SUMIFS(AD$13:AD15,$F$13:$F15,"Category",$E$13:$E15,$E34),0),""),"")</f>
        <v>1</v>
      </c>
      <c r="AE34" t="b">
        <f>+IFERROR(IF(COUNT(AE$13:AE15),ROUND(SUMIFS(AE$13:AE15,$F$13:$F15,"More than 1 percentage of shareholding",$E$13:$E15,$E34),0),""),"")&lt;=IFERROR(IF(COUNT(AE$13:AE15),ROUND(SUMIFS(AE$13:AE15,$F$13:$F15,"Category",$E$13:$E15,$E34),0),""),"")</f>
        <v>1</v>
      </c>
    </row>
    <row r="35" spans="5:31" hidden="1">
      <c r="E35" s="368" t="s">
        <v>452</v>
      </c>
      <c r="F35" t="str">
        <f>IF(COUNTIF(E$13:E20,E35)&gt;=1,COUNTIFS(E$13:E20,E35,F$13:F20,"Category"),"")</f>
        <v/>
      </c>
      <c r="I35" s="16"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c r="AC35" t="b">
        <f>+IFERROR(IF(COUNT(AC$13:AC15),ROUND(SUMIFS(AC$13:AC15,$F$13:$F15,"More than 1 percentage of shareholding",$E$13:$E15,$E35),0),""),"")&lt;=IFERROR(IF(COUNT(AC$13:AC15),ROUND(SUMIFS(AC$13:AC15,$F$13:$F15,"Category",$E$13:$E15,$E35),0),""),"")</f>
        <v>1</v>
      </c>
      <c r="AD35" t="b">
        <f>+IFERROR(IF(COUNT(AD$13:AD15),ROUND(SUMIFS(AD$13:AD15,$F$13:$F15,"More than 1 percentage of shareholding",$E$13:$E15,$E35),0),""),"")&lt;=IFERROR(IF(COUNT(AD$13:AD15),ROUND(SUMIFS(AD$13:AD15,$F$13:$F15,"Category",$E$13:$E15,$E35),0),""),"")</f>
        <v>1</v>
      </c>
      <c r="AE35" t="b">
        <f>+IFERROR(IF(COUNT(AE$13:AE15),ROUND(SUMIFS(AE$13:AE15,$F$13:$F15,"More than 1 percentage of shareholding",$E$13:$E15,$E35),0),""),"")&lt;=IFERROR(IF(COUNT(AE$13:AE15),ROUND(SUMIFS(AE$13:AE15,$F$13:$F15,"Category",$E$13:$E15,$E35),0),""),"")</f>
        <v>1</v>
      </c>
    </row>
    <row r="36" spans="5:31" hidden="1">
      <c r="E36" s="368" t="s">
        <v>580</v>
      </c>
      <c r="F36" t="str">
        <f>IF(COUNTIF(E$13:E21,E36)&gt;=1,COUNTIFS(E$13:E21,E36,F$13:F21,"Category"),"")</f>
        <v/>
      </c>
      <c r="I36" s="1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c r="AC36" t="b">
        <f>+IFERROR(IF(COUNT(AC$13:AC15),ROUND(SUMIFS(AC$13:AC15,$F$13:$F15,"More than 1 percentage of shareholding",$E$13:$E15,$E36),0),""),"")&lt;=IFERROR(IF(COUNT(AC$13:AC15),ROUND(SUMIFS(AC$13:AC15,$F$13:$F15,"Category",$E$13:$E15,$E36),0),""),"")</f>
        <v>1</v>
      </c>
      <c r="AD36" t="b">
        <f>+IFERROR(IF(COUNT(AD$13:AD15),ROUND(SUMIFS(AD$13:AD15,$F$13:$F15,"More than 1 percentage of shareholding",$E$13:$E15,$E36),0),""),"")&lt;=IFERROR(IF(COUNT(AD$13:AD15),ROUND(SUMIFS(AD$13:AD15,$F$13:$F15,"Category",$E$13:$E15,$E36),0),""),"")</f>
        <v>1</v>
      </c>
      <c r="AE36" t="b">
        <f>+IFERROR(IF(COUNT(AE$13:AE15),ROUND(SUMIFS(AE$13:AE15,$F$13:$F15,"More than 1 percentage of shareholding",$E$13:$E15,$E36),0),""),"")&lt;=IFERROR(IF(COUNT(AE$13:AE15),ROUND(SUMIFS(AE$13:AE15,$F$13:$F15,"Category",$E$13:$E15,$E36),0),""),"")</f>
        <v>1</v>
      </c>
    </row>
    <row r="37" spans="5:31" hidden="1">
      <c r="E37" s="368" t="s">
        <v>581</v>
      </c>
      <c r="F37" t="str">
        <f>IF(COUNTIF(E$13:E22,E37)&gt;=1,COUNTIFS(E$13:E22,E37,F$13:F22,"Category"),"")</f>
        <v/>
      </c>
      <c r="I37" s="16"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c r="AC37" t="b">
        <f>+IFERROR(IF(COUNT(AC$13:AC15),ROUND(SUMIFS(AC$13:AC15,$F$13:$F15,"More than 1 percentage of shareholding",$E$13:$E15,$E37),0),""),"")&lt;=IFERROR(IF(COUNT(AC$13:AC15),ROUND(SUMIFS(AC$13:AC15,$F$13:$F15,"Category",$E$13:$E15,$E37),0),""),"")</f>
        <v>1</v>
      </c>
      <c r="AD37" t="b">
        <f>+IFERROR(IF(COUNT(AD$13:AD15),ROUND(SUMIFS(AD$13:AD15,$F$13:$F15,"More than 1 percentage of shareholding",$E$13:$E15,$E37),0),""),"")&lt;=IFERROR(IF(COUNT(AD$13:AD15),ROUND(SUMIFS(AD$13:AD15,$F$13:$F15,"Category",$E$13:$E15,$E37),0),""),"")</f>
        <v>1</v>
      </c>
      <c r="AE37" t="b">
        <f>+IFERROR(IF(COUNT(AE$13:AE15),ROUND(SUMIFS(AE$13:AE15,$F$13:$F15,"More than 1 percentage of shareholding",$E$13:$E15,$E37),0),""),"")&lt;=IFERROR(IF(COUNT(AE$13:AE15),ROUND(SUMIFS(AE$13:AE15,$F$13:$F15,"Category",$E$13:$E15,$E37),0),""),"")</f>
        <v>1</v>
      </c>
    </row>
    <row r="38" spans="5:31" hidden="1">
      <c r="E38" s="368" t="s">
        <v>583</v>
      </c>
      <c r="F38" t="str">
        <f>IF(COUNTIF(E$13:E23,E38)&gt;=1,COUNTIFS(E$13:E23,E38,F$13:F23,"Category"),"")</f>
        <v/>
      </c>
      <c r="I38" s="16"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c r="AC38" t="b">
        <f>+IFERROR(IF(COUNT(AC$13:AC15),ROUND(SUMIFS(AC$13:AC15,$F$13:$F15,"More than 1 percentage of shareholding",$E$13:$E15,$E38),0),""),"")&lt;=IFERROR(IF(COUNT(AC$13:AC15),ROUND(SUMIFS(AC$13:AC15,$F$13:$F15,"Category",$E$13:$E15,$E38),0),""),"")</f>
        <v>1</v>
      </c>
      <c r="AD38" t="b">
        <f>+IFERROR(IF(COUNT(AD$13:AD15),ROUND(SUMIFS(AD$13:AD15,$F$13:$F15,"More than 1 percentage of shareholding",$E$13:$E15,$E38),0),""),"")&lt;=IFERROR(IF(COUNT(AD$13:AD15),ROUND(SUMIFS(AD$13:AD15,$F$13:$F15,"Category",$E$13:$E15,$E38),0),""),"")</f>
        <v>1</v>
      </c>
      <c r="AE38" t="b">
        <f>+IFERROR(IF(COUNT(AE$13:AE15),ROUND(SUMIFS(AE$13:AE15,$F$13:$F15,"More than 1 percentage of shareholding",$E$13:$E15,$E38),0),""),"")&lt;=IFERROR(IF(COUNT(AE$13:AE15),ROUND(SUMIFS(AE$13:AE15,$F$13:$F15,"Category",$E$13:$E15,$E38),0),""),"")</f>
        <v>1</v>
      </c>
    </row>
    <row r="39" spans="5:31" hidden="1">
      <c r="E39" s="368" t="s">
        <v>560</v>
      </c>
      <c r="F39" t="str">
        <f>IF(COUNTIF(E$13:E24,E39)&gt;=1,COUNTIFS(E$13:E24,E39,F$13:F24,"Category"),"")</f>
        <v/>
      </c>
      <c r="I39" s="16"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c r="AC39" t="b">
        <f>+IFERROR(IF(COUNT(AC$13:AC15),ROUND(SUMIFS(AC$13:AC15,$F$13:$F15,"More than 1 percentage of shareholding",$E$13:$E15,$E39),0),""),"")&lt;=IFERROR(IF(COUNT(AC$13:AC15),ROUND(SUMIFS(AC$13:AC15,$F$13:$F15,"Category",$E$13:$E15,$E39),0),""),"")</f>
        <v>1</v>
      </c>
      <c r="AD39" t="b">
        <f>+IFERROR(IF(COUNT(AD$13:AD15),ROUND(SUMIFS(AD$13:AD15,$F$13:$F15,"More than 1 percentage of shareholding",$E$13:$E15,$E39),0),""),"")&lt;=IFERROR(IF(COUNT(AD$13:AD15),ROUND(SUMIFS(AD$13:AD15,$F$13:$F15,"Category",$E$13:$E15,$E39),0),""),"")</f>
        <v>1</v>
      </c>
      <c r="AE39" t="b">
        <f>+IFERROR(IF(COUNT(AE$13:AE15),ROUND(SUMIFS(AE$13:AE15,$F$13:$F15,"More than 1 percentage of shareholding",$E$13:$E15,$E39),0),""),"")&lt;=IFERROR(IF(COUNT(AE$13:AE15),ROUND(SUMIFS(AE$13:AE15,$F$13:$F15,"Category",$E$13:$E15,$E39),0),""),"")</f>
        <v>1</v>
      </c>
    </row>
    <row r="40" spans="5:31" hidden="1">
      <c r="E40" s="368" t="s">
        <v>554</v>
      </c>
      <c r="F40" t="str">
        <f>IF(COUNTIF(E$13:E25,E40)&gt;=1,COUNTIFS(E$13:E25,E40,F$13:F25,"Category"),"")</f>
        <v/>
      </c>
      <c r="I40" s="16"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c r="AC40" t="b">
        <f>+IFERROR(IF(COUNT(AC$13:AC15),ROUND(SUMIFS(AC$13:AC15,$F$13:$F15,"More than 1 percentage of shareholding",$E$13:$E15,$E40),0),""),"")&lt;=IFERROR(IF(COUNT(AC$13:AC15),ROUND(SUMIFS(AC$13:AC15,$F$13:$F15,"Category",$E$13:$E15,$E40),0),""),"")</f>
        <v>1</v>
      </c>
      <c r="AD40" t="b">
        <f>+IFERROR(IF(COUNT(AD$13:AD15),ROUND(SUMIFS(AD$13:AD15,$F$13:$F15,"More than 1 percentage of shareholding",$E$13:$E15,$E40),0),""),"")&lt;=IFERROR(IF(COUNT(AD$13:AD15),ROUND(SUMIFS(AD$13:AD15,$F$13:$F15,"Category",$E$13:$E15,$E40),0),""),"")</f>
        <v>1</v>
      </c>
      <c r="AE40" t="b">
        <f>+IFERROR(IF(COUNT(AE$13:AE15),ROUND(SUMIFS(AE$13:AE15,$F$13:$F15,"More than 1 percentage of shareholding",$E$13:$E15,$E40),0),""),"")&lt;=IFERROR(IF(COUNT(AE$13:AE15),ROUND(SUMIFS(AE$13:AE15,$F$13:$F15,"Category",$E$13:$E15,$E40),0),""),"")</f>
        <v>1</v>
      </c>
    </row>
    <row r="41" spans="5:31" hidden="1">
      <c r="E41" s="368" t="s">
        <v>584</v>
      </c>
      <c r="F41" t="str">
        <f>IF(COUNTIF(E$13:E26,E41)&gt;=1,COUNTIFS(E$13:E26,E41,F$13:F26,"Category"),"")</f>
        <v/>
      </c>
      <c r="I41" s="16"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c r="AC41" t="b">
        <f>+IFERROR(IF(COUNT(AC$13:AC15),ROUND(SUMIFS(AC$13:AC15,$F$13:$F15,"More than 1 percentage of shareholding",$E$13:$E15,$E41),0),""),"")&lt;=IFERROR(IF(COUNT(AC$13:AC15),ROUND(SUMIFS(AC$13:AC15,$F$13:$F15,"Category",$E$13:$E15,$E41),0),""),"")</f>
        <v>1</v>
      </c>
      <c r="AD41" t="b">
        <f>+IFERROR(IF(COUNT(AD$13:AD15),ROUND(SUMIFS(AD$13:AD15,$F$13:$F15,"More than 1 percentage of shareholding",$E$13:$E15,$E41),0),""),"")&lt;=IFERROR(IF(COUNT(AD$13:AD15),ROUND(SUMIFS(AD$13:AD15,$F$13:$F15,"Category",$E$13:$E15,$E41),0),""),"")</f>
        <v>1</v>
      </c>
      <c r="AE41" t="b">
        <f>+IFERROR(IF(COUNT(AE$13:AE15),ROUND(SUMIFS(AE$13:AE15,$F$13:$F15,"More than 1 percentage of shareholding",$E$13:$E15,$E41),0),""),"")&lt;=IFERROR(IF(COUNT(AE$13:AE15),ROUND(SUMIFS(AE$13:AE15,$F$13:$F15,"Category",$E$13:$E15,$E41),0),""),"")</f>
        <v>1</v>
      </c>
    </row>
    <row r="42" spans="5:31" hidden="1">
      <c r="E42" s="368" t="s">
        <v>585</v>
      </c>
      <c r="F42" t="str">
        <f>IF(COUNTIF(E$13:E27,E42)&gt;=1,COUNTIFS(E$13:E27,E42,F$13:F27,"Category"),"")</f>
        <v/>
      </c>
      <c r="I42" s="16"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c r="AC42" t="b">
        <f>+IFERROR(IF(COUNT(AC$13:AC15),ROUND(SUMIFS(AC$13:AC15,$F$13:$F15,"More than 1 percentage of shareholding",$E$13:$E15,$E42),0),""),"")&lt;=IFERROR(IF(COUNT(AC$13:AC15),ROUND(SUMIFS(AC$13:AC15,$F$13:$F15,"Category",$E$13:$E15,$E42),0),""),"")</f>
        <v>1</v>
      </c>
      <c r="AD42" t="b">
        <f>+IFERROR(IF(COUNT(AD$13:AD15),ROUND(SUMIFS(AD$13:AD15,$F$13:$F15,"More than 1 percentage of shareholding",$E$13:$E15,$E42),0),""),"")&lt;=IFERROR(IF(COUNT(AD$13:AD15),ROUND(SUMIFS(AD$13:AD15,$F$13:$F15,"Category",$E$13:$E15,$E42),0),""),"")</f>
        <v>1</v>
      </c>
      <c r="AE42" t="b">
        <f>+IFERROR(IF(COUNT(AE$13:AE15),ROUND(SUMIFS(AE$13:AE15,$F$13:$F15,"More than 1 percentage of shareholding",$E$13:$E15,$E42),0),""),"")&lt;=IFERROR(IF(COUNT(AE$13:AE15),ROUND(SUMIFS(AE$13:AE15,$F$13:$F15,"Category",$E$13:$E15,$E42),0),""),"")</f>
        <v>1</v>
      </c>
    </row>
    <row r="43" spans="5:31" hidden="1">
      <c r="E43" s="368" t="s">
        <v>566</v>
      </c>
      <c r="F43" t="str">
        <f>IF(COUNTIF(E$13:E28,E43)&gt;=1,COUNTIFS(E$13:E28,E43,F$13:F28,"Category"),"")</f>
        <v/>
      </c>
      <c r="I43" s="16"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c r="AC43" t="b">
        <f>+IFERROR(IF(COUNT(AC$13:AC15),ROUND(SUMIFS(AC$13:AC15,$F$13:$F15,"More than 1 percentage of shareholding",$E$13:$E15,$E43),0),""),"")&lt;=IFERROR(IF(COUNT(AC$13:AC15),ROUND(SUMIFS(AC$13:AC15,$F$13:$F15,"Category",$E$13:$E15,$E43),0),""),"")</f>
        <v>1</v>
      </c>
      <c r="AD43" t="b">
        <f>+IFERROR(IF(COUNT(AD$13:AD15),ROUND(SUMIFS(AD$13:AD15,$F$13:$F15,"More than 1 percentage of shareholding",$E$13:$E15,$E43),0),""),"")&lt;=IFERROR(IF(COUNT(AD$13:AD15),ROUND(SUMIFS(AD$13:AD15,$F$13:$F15,"Category",$E$13:$E15,$E43),0),""),"")</f>
        <v>1</v>
      </c>
      <c r="AE43" t="b">
        <f>+IFERROR(IF(COUNT(AE$13:AE15),ROUND(SUMIFS(AE$13:AE15,$F$13:$F15,"More than 1 percentage of shareholding",$E$13:$E15,$E43),0),""),"")&lt;=IFERROR(IF(COUNT(AE$13:AE15),ROUND(SUMIFS(AE$13:AE15,$F$13:$F15,"Category",$E$13:$E15,$E43),0),""),"")</f>
        <v>1</v>
      </c>
    </row>
    <row r="44" spans="5:31" hidden="1">
      <c r="E44" s="368"/>
      <c r="I44" s="16"/>
    </row>
  </sheetData>
  <sheetProtection algorithmName="SHA-512" hashValue="g3+mtuoAVYvPBpdek0hiu1xKYywFrKnkUmjgkR5KOC0dbQSTaqd3xwDr9E1WYYcvs3JMWMLMBf2yK2wTLkG5ug==" saltValue="ZfeBhBAl7stroLNxa6gnKg==" spinCount="100000" sheet="1" objects="1" scenarios="1"/>
  <mergeCells count="25">
    <mergeCell ref="AC9:AE9"/>
    <mergeCell ref="AC10:AE10"/>
    <mergeCell ref="AB9:AB11"/>
    <mergeCell ref="O10:Q10"/>
    <mergeCell ref="R10:R11"/>
    <mergeCell ref="S9:S11"/>
    <mergeCell ref="T9:T11"/>
    <mergeCell ref="V9:V11"/>
    <mergeCell ref="X9:X11"/>
    <mergeCell ref="Y9:Z10"/>
    <mergeCell ref="AA9:AA11"/>
    <mergeCell ref="O9:R9"/>
    <mergeCell ref="U9:U11"/>
    <mergeCell ref="W9:W11"/>
    <mergeCell ref="J9:J11"/>
    <mergeCell ref="K9:K11"/>
    <mergeCell ref="L9:L11"/>
    <mergeCell ref="M9:M11"/>
    <mergeCell ref="N9:N11"/>
    <mergeCell ref="I9:I11"/>
    <mergeCell ref="D9:D11"/>
    <mergeCell ref="E9:E11"/>
    <mergeCell ref="F9:F11"/>
    <mergeCell ref="G9:G11"/>
    <mergeCell ref="H9:H11"/>
  </mergeCells>
  <dataValidations count="9">
    <dataValidation type="list" allowBlank="1" showInputMessage="1" showErrorMessage="1" sqref="F13" xr:uid="{00000000-0002-0000-2300-000000000000}">
      <formula1>$AX$9:$AX$10</formula1>
    </dataValidation>
    <dataValidation type="list" allowBlank="1" showInputMessage="1" showErrorMessage="1" sqref="E13" xr:uid="{00000000-0002-0000-2300-000001000000}">
      <formula1>$AT$1:$BG$1</formula1>
    </dataValidation>
    <dataValidation type="whole" operator="greaterThanOrEqual" allowBlank="1" showInputMessage="1" showErrorMessage="1" sqref="O13:P13 I13:L13 S13:U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lessThanOrEqual" allowBlank="1" showInputMessage="1" showErrorMessage="1" sqref="AA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300-000009000000}">
      <formula1>M13</formula1>
    </dataValidation>
    <dataValidation type="whole" operator="lessThanOrEqual" allowBlank="1" showInputMessage="1" showErrorMessage="1" sqref="Y13" xr:uid="{9659D915-4B00-42D3-B2DB-707D51E862BE}">
      <formula1>M13</formula1>
    </dataValidation>
  </dataValidations>
  <hyperlinks>
    <hyperlink ref="H16" location="'Shareholding Pattern'!F49" display="Total" xr:uid="{00000000-0004-0000-2300-000000000000}"/>
    <hyperlink ref="F16" location="'Shareholding Pattern'!F49" display="Click here to go back" xr:uid="{00000000-0004-0000-23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BC41"/>
  <sheetViews>
    <sheetView showGridLines="0" zoomScale="80" zoomScaleNormal="80" workbookViewId="0">
      <pane xSplit="5" ySplit="11" topLeftCell="F12" activePane="bottomRight" state="frozen"/>
      <selection pane="topRight" activeCell="F7" sqref="F7"/>
      <selection pane="bottomLeft" activeCell="C12" sqref="C12"/>
      <selection pane="bottomRight" activeCell="G16" sqref="G16"/>
    </sheetView>
  </sheetViews>
  <sheetFormatPr defaultColWidth="0" defaultRowHeight="15"/>
  <cols>
    <col min="1" max="2" width="2.28515625" hidden="1" customWidth="1"/>
    <col min="3" max="3" width="2.28515625" customWidth="1"/>
    <col min="4" max="4" width="8.7109375" customWidth="1"/>
    <col min="5" max="6" width="30.7109375" customWidth="1"/>
    <col min="7" max="7" width="35.710937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5.140625" hidden="1"/>
  </cols>
  <sheetData>
    <row r="1" spans="4:55" hidden="1">
      <c r="I1">
        <v>0</v>
      </c>
      <c r="AT1" t="s">
        <v>872</v>
      </c>
      <c r="AU1" t="s">
        <v>875</v>
      </c>
      <c r="AV1" t="s">
        <v>452</v>
      </c>
      <c r="AW1" t="s">
        <v>580</v>
      </c>
      <c r="AX1" t="s">
        <v>581</v>
      </c>
      <c r="AY1" t="s">
        <v>583</v>
      </c>
      <c r="AZ1" t="s">
        <v>560</v>
      </c>
      <c r="BA1" t="s">
        <v>554</v>
      </c>
      <c r="BB1" t="s">
        <v>584</v>
      </c>
      <c r="BC1" t="s">
        <v>566</v>
      </c>
    </row>
    <row r="2" spans="4:55" ht="15" hidden="1" customHeight="1">
      <c r="E2" t="s">
        <v>787</v>
      </c>
      <c r="F2" t="s">
        <v>563</v>
      </c>
      <c r="G2" t="s">
        <v>490</v>
      </c>
      <c r="H2" t="s">
        <v>491</v>
      </c>
      <c r="I2" t="s">
        <v>136</v>
      </c>
      <c r="J2" t="s">
        <v>137</v>
      </c>
      <c r="K2" t="s">
        <v>138</v>
      </c>
      <c r="L2" t="s">
        <v>139</v>
      </c>
      <c r="M2" t="s">
        <v>140</v>
      </c>
      <c r="N2" t="s">
        <v>141</v>
      </c>
      <c r="O2" t="s">
        <v>142</v>
      </c>
      <c r="P2" t="s">
        <v>143</v>
      </c>
      <c r="Q2" t="s">
        <v>144</v>
      </c>
      <c r="R2" t="s">
        <v>145</v>
      </c>
      <c r="S2" t="s">
        <v>146</v>
      </c>
      <c r="T2" t="s">
        <v>210</v>
      </c>
      <c r="U2" t="s">
        <v>211</v>
      </c>
      <c r="V2" t="s">
        <v>149</v>
      </c>
      <c r="W2" t="s">
        <v>150</v>
      </c>
      <c r="X2" t="s">
        <v>151</v>
      </c>
      <c r="Y2" t="s">
        <v>152</v>
      </c>
      <c r="Z2" t="s">
        <v>153</v>
      </c>
      <c r="AA2" t="s">
        <v>162</v>
      </c>
      <c r="AB2" t="s">
        <v>492</v>
      </c>
      <c r="AC2" t="s">
        <v>163</v>
      </c>
      <c r="AD2" t="s">
        <v>164</v>
      </c>
      <c r="AE2" t="s">
        <v>165</v>
      </c>
    </row>
    <row r="3" spans="4:55"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5" hidden="1">
      <c r="AH4" t="s">
        <v>844</v>
      </c>
    </row>
    <row r="5" spans="4:55" hidden="1">
      <c r="AH5" t="s">
        <v>551</v>
      </c>
    </row>
    <row r="6" spans="4:55" hidden="1">
      <c r="AH6" t="s">
        <v>846</v>
      </c>
    </row>
    <row r="7" spans="4:55">
      <c r="AH7" t="s">
        <v>552</v>
      </c>
    </row>
    <row r="8" spans="4:55">
      <c r="AH8" t="s">
        <v>847</v>
      </c>
    </row>
    <row r="9" spans="4:55" ht="29.25" customHeight="1">
      <c r="D9" s="597" t="s">
        <v>85</v>
      </c>
      <c r="E9" s="597" t="s">
        <v>567</v>
      </c>
      <c r="F9" s="597" t="s">
        <v>877</v>
      </c>
      <c r="G9" s="597" t="s">
        <v>496</v>
      </c>
      <c r="H9" s="546" t="s">
        <v>497</v>
      </c>
      <c r="I9" s="597" t="s">
        <v>568</v>
      </c>
      <c r="J9" s="546" t="s">
        <v>171</v>
      </c>
      <c r="K9" s="546" t="s">
        <v>172</v>
      </c>
      <c r="L9" s="546" t="s">
        <v>173</v>
      </c>
      <c r="M9" s="546" t="s">
        <v>174</v>
      </c>
      <c r="N9" s="546" t="s">
        <v>175</v>
      </c>
      <c r="O9" s="546" t="s">
        <v>213</v>
      </c>
      <c r="P9" s="546"/>
      <c r="Q9" s="546"/>
      <c r="R9" s="546"/>
      <c r="S9" s="563" t="s">
        <v>177</v>
      </c>
      <c r="T9" s="564" t="s">
        <v>214</v>
      </c>
      <c r="U9" s="564" t="s">
        <v>215</v>
      </c>
      <c r="V9" s="563" t="s">
        <v>180</v>
      </c>
      <c r="W9" s="564" t="s">
        <v>181</v>
      </c>
      <c r="X9" s="591" t="s">
        <v>182</v>
      </c>
      <c r="Y9" s="546" t="s">
        <v>183</v>
      </c>
      <c r="Z9" s="546"/>
      <c r="AA9" s="546" t="s">
        <v>845</v>
      </c>
      <c r="AB9" s="546" t="s">
        <v>492</v>
      </c>
      <c r="AC9" s="580" t="s">
        <v>189</v>
      </c>
      <c r="AD9" s="581"/>
      <c r="AE9" s="582"/>
      <c r="AI9" t="s">
        <v>849</v>
      </c>
      <c r="AX9" t="s">
        <v>567</v>
      </c>
    </row>
    <row r="10" spans="4:55" ht="31.5" customHeight="1">
      <c r="D10" s="598"/>
      <c r="E10" s="598"/>
      <c r="F10" s="598"/>
      <c r="G10" s="598"/>
      <c r="H10" s="546"/>
      <c r="I10" s="598"/>
      <c r="J10" s="546"/>
      <c r="K10" s="546"/>
      <c r="L10" s="546"/>
      <c r="M10" s="546"/>
      <c r="N10" s="546"/>
      <c r="O10" s="546" t="s">
        <v>217</v>
      </c>
      <c r="P10" s="546"/>
      <c r="Q10" s="546"/>
      <c r="R10" s="546" t="s">
        <v>218</v>
      </c>
      <c r="S10" s="563"/>
      <c r="T10" s="565"/>
      <c r="U10" s="565"/>
      <c r="V10" s="563"/>
      <c r="W10" s="565"/>
      <c r="X10" s="591"/>
      <c r="Y10" s="546"/>
      <c r="Z10" s="546"/>
      <c r="AA10" s="546"/>
      <c r="AB10" s="546"/>
      <c r="AC10" s="557" t="s">
        <v>192</v>
      </c>
      <c r="AD10" s="558"/>
      <c r="AE10" s="559"/>
      <c r="AI10" t="s">
        <v>556</v>
      </c>
      <c r="AX10" t="s">
        <v>569</v>
      </c>
    </row>
    <row r="11" spans="4:55" ht="60" customHeight="1">
      <c r="D11" s="545"/>
      <c r="E11" s="545"/>
      <c r="F11" s="545"/>
      <c r="G11" s="545"/>
      <c r="H11" s="546"/>
      <c r="I11" s="545"/>
      <c r="J11" s="546"/>
      <c r="K11" s="546"/>
      <c r="L11" s="546"/>
      <c r="M11" s="546"/>
      <c r="N11" s="546"/>
      <c r="O11" s="24" t="s">
        <v>219</v>
      </c>
      <c r="P11" s="24" t="s">
        <v>194</v>
      </c>
      <c r="Q11" s="24" t="s">
        <v>195</v>
      </c>
      <c r="R11" s="546"/>
      <c r="S11" s="563"/>
      <c r="T11" s="566"/>
      <c r="U11" s="566"/>
      <c r="V11" s="563"/>
      <c r="W11" s="566"/>
      <c r="X11" s="591"/>
      <c r="Y11" s="24" t="s">
        <v>196</v>
      </c>
      <c r="Z11" s="24" t="s">
        <v>197</v>
      </c>
      <c r="AA11" s="546"/>
      <c r="AB11" s="546"/>
      <c r="AC11" s="50" t="s">
        <v>198</v>
      </c>
      <c r="AD11" s="50" t="s">
        <v>199</v>
      </c>
      <c r="AE11" s="50" t="s">
        <v>200</v>
      </c>
      <c r="AI11" t="s">
        <v>575</v>
      </c>
    </row>
    <row r="12" spans="4:55" ht="20.100000000000001" customHeight="1">
      <c r="D12" s="7" t="s">
        <v>879</v>
      </c>
      <c r="E12" s="39" t="s">
        <v>243</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852</v>
      </c>
    </row>
    <row r="13" spans="4:55" s="9" customFormat="1" hidden="1">
      <c r="D13" s="48"/>
      <c r="E13" s="155"/>
      <c r="F13" s="350"/>
      <c r="G13" s="350"/>
      <c r="H13" s="8"/>
      <c r="I13" s="1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IF(COUNT(M13:$M$14995)=0,"",SUM(AF1:AF65527))</f>
        <v/>
      </c>
      <c r="AH13" t="s">
        <v>566</v>
      </c>
    </row>
    <row r="14" spans="4:55" ht="24.95" customHeight="1">
      <c r="D14" s="30"/>
      <c r="E14" s="31"/>
      <c r="F14" s="31"/>
      <c r="G14" s="31"/>
      <c r="H14" s="31"/>
      <c r="I14" s="31"/>
      <c r="J14" s="31"/>
      <c r="K14" s="31"/>
      <c r="L14" s="31"/>
      <c r="M14" s="31"/>
      <c r="N14" s="31"/>
      <c r="O14" s="31"/>
      <c r="P14" s="31"/>
      <c r="Q14" s="31"/>
      <c r="R14" s="31"/>
      <c r="S14" s="31"/>
      <c r="T14" s="31"/>
      <c r="U14" s="31"/>
      <c r="V14" s="31"/>
      <c r="W14" s="31"/>
      <c r="X14" s="31"/>
      <c r="Y14" s="31"/>
      <c r="AA14" s="31"/>
      <c r="AB14" s="31"/>
      <c r="AC14" s="31"/>
      <c r="AD14" s="31"/>
      <c r="AE14" s="32"/>
    </row>
    <row r="15" spans="4:55" hidden="1">
      <c r="D15" s="30"/>
      <c r="P15" s="130"/>
      <c r="Z15" s="31"/>
      <c r="AA15" s="31"/>
      <c r="AB15" s="31"/>
      <c r="AC15" s="31"/>
      <c r="AD15" s="31"/>
      <c r="AE15" s="32"/>
    </row>
    <row r="16" spans="4:55" ht="20.100000000000001" customHeight="1">
      <c r="D16" s="44"/>
      <c r="E16" s="26"/>
      <c r="F16" s="26"/>
      <c r="G16" s="45" t="s">
        <v>501</v>
      </c>
      <c r="H16" s="349" t="s">
        <v>195</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8"/>
      <c r="AC16" s="47" t="str">
        <f>+IFERROR(IF(COUNT(AC13:AC15),ROUND(SUMIF($F$13:AC15,"Category",AC13:AC15),0),""),"")</f>
        <v/>
      </c>
      <c r="AD16" s="47" t="str">
        <f>+IFERROR(IF(COUNT(AD13:AD15),ROUND(SUMIF($F$13:AD15,"Category",AD13:AD15),0),""),"")</f>
        <v/>
      </c>
      <c r="AE16" s="47" t="str">
        <f>+IFERROR(IF(COUNT(AE13:AE15),ROUND(SUMIF($F$13:AE15,"Category",AE13:AE15),0),""),"")</f>
        <v/>
      </c>
    </row>
    <row r="29" spans="5:31" hidden="1">
      <c r="E29" s="368"/>
    </row>
    <row r="30" spans="5:31" hidden="1">
      <c r="E30" s="368" t="s">
        <v>872</v>
      </c>
      <c r="F30" t="str">
        <f>IF(COUNTIF(E$13:E15,E30)&gt;=1,COUNTIFS(E$13:E15,E30,F$13:F15,"Category"),"")</f>
        <v/>
      </c>
      <c r="G30" s="130"/>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c r="AC30" t="b">
        <f>+IFERROR(IF(COUNT(AC$13:AC15),ROUND(SUMIFS(AC$13:AC15,$F$13:$F15,"More than 1 percentage of shareholding",$E$13:$E15,$E30),0),""),"")&lt;=IFERROR(IF(COUNT(AC$13:AC15),ROUND(SUMIFS(AC$13:AC15,$F$13:$F15,"Category",$E$13:$E15,$E30),0),""),"")</f>
        <v>1</v>
      </c>
      <c r="AD30" t="b">
        <f>+IFERROR(IF(COUNT(AD$13:AD15),ROUND(SUMIFS(AD$13:AD15,$F$13:$F15,"More than 1 percentage of shareholding",$E$13:$E15,$E30),0),""),"")&lt;=IFERROR(IF(COUNT(AD$13:AD15),ROUND(SUMIFS(AD$13:AD15,$F$13:$F15,"Category",$E$13:$E15,$E30),0),""),"")</f>
        <v>1</v>
      </c>
      <c r="AE30" t="b">
        <f>+IFERROR(IF(COUNT(AE$13:AE15),ROUND(SUMIFS(AE$13:AE15,$F$13:$F15,"More than 1 percentage of shareholding",$E$13:$E15,$E30),0),""),"")&lt;=IFERROR(IF(COUNT(AE$13:AE15),ROUND(SUMIFS(AE$13:AE15,$F$13:$F15,"Category",$E$13:$E15,$E30),0),""),"")</f>
        <v>1</v>
      </c>
    </row>
    <row r="31" spans="5:31" hidden="1">
      <c r="E31" s="368" t="s">
        <v>875</v>
      </c>
      <c r="F31" t="str">
        <f>IF(COUNTIF(E$13:E18,E31)&gt;=1,COUNTIFS(E$13:E18,E31,F$13:F18,"Category"),"")</f>
        <v/>
      </c>
      <c r="G31" s="130"/>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c r="AC31" t="b">
        <f>+IFERROR(IF(COUNT(AC$13:AC15),ROUND(SUMIFS(AC$13:AC15,$F$13:$F15,"More than 1 percentage of shareholding",$E$13:$E15,$E31),0),""),"")&lt;=IFERROR(IF(COUNT(AC$13:AC15),ROUND(SUMIFS(AC$13:AC15,$F$13:$F15,"Category",$E$13:$E15,$E31),0),""),"")</f>
        <v>1</v>
      </c>
      <c r="AD31" t="b">
        <f>+IFERROR(IF(COUNT(AD$13:AD15),ROUND(SUMIFS(AD$13:AD15,$F$13:$F15,"More than 1 percentage of shareholding",$E$13:$E15,$E31),0),""),"")&lt;=IFERROR(IF(COUNT(AD$13:AD15),ROUND(SUMIFS(AD$13:AD15,$F$13:$F15,"Category",$E$13:$E15,$E31),0),""),"")</f>
        <v>1</v>
      </c>
      <c r="AE31" t="b">
        <f>+IFERROR(IF(COUNT(AE$13:AE15),ROUND(SUMIFS(AE$13:AE15,$F$13:$F15,"More than 1 percentage of shareholding",$E$13:$E15,$E31),0),""),"")&lt;=IFERROR(IF(COUNT(AE$13:AE15),ROUND(SUMIFS(AE$13:AE15,$F$13:$F15,"Category",$E$13:$E15,$E31),0),""),"")</f>
        <v>1</v>
      </c>
    </row>
    <row r="32" spans="5:31" hidden="1">
      <c r="E32" s="368" t="s">
        <v>452</v>
      </c>
      <c r="F32" t="str">
        <f>IF(COUNTIF(E$13:E20,E32)&gt;=1,COUNTIFS(E$13:E20,E32,F$13:F20,"Category"),"")</f>
        <v/>
      </c>
      <c r="G32" s="130"/>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c r="AC32" t="b">
        <f>+IFERROR(IF(COUNT(AC$13:AC15),ROUND(SUMIFS(AC$13:AC15,$F$13:$F15,"More than 1 percentage of shareholding",$E$13:$E15,$E32),0),""),"")&lt;=IFERROR(IF(COUNT(AC$13:AC15),ROUND(SUMIFS(AC$13:AC15,$F$13:$F15,"Category",$E$13:$E15,$E32),0),""),"")</f>
        <v>1</v>
      </c>
      <c r="AD32" t="b">
        <f>+IFERROR(IF(COUNT(AD$13:AD15),ROUND(SUMIFS(AD$13:AD15,$F$13:$F15,"More than 1 percentage of shareholding",$E$13:$E15,$E32),0),""),"")&lt;=IFERROR(IF(COUNT(AD$13:AD15),ROUND(SUMIFS(AD$13:AD15,$F$13:$F15,"Category",$E$13:$E15,$E32),0),""),"")</f>
        <v>1</v>
      </c>
      <c r="AE32" t="b">
        <f>+IFERROR(IF(COUNT(AE$13:AE15),ROUND(SUMIFS(AE$13:AE15,$F$13:$F15,"More than 1 percentage of shareholding",$E$13:$E15,$E32),0),""),"")&lt;=IFERROR(IF(COUNT(AE$13:AE15),ROUND(SUMIFS(AE$13:AE15,$F$13:$F15,"Category",$E$13:$E15,$E32),0),""),"")</f>
        <v>1</v>
      </c>
    </row>
    <row r="33" spans="5:31" hidden="1">
      <c r="E33" s="368" t="s">
        <v>580</v>
      </c>
      <c r="F33" t="str">
        <f>IF(COUNTIF(E$13:E21,E33)&gt;=1,COUNTIFS(E$13:E21,E33,F$13:F21,"Category"),"")</f>
        <v/>
      </c>
      <c r="G33" s="130"/>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c r="AC33" t="b">
        <f>+IFERROR(IF(COUNT(AC$13:AC15),ROUND(SUMIFS(AC$13:AC15,$F$13:$F15,"More than 1 percentage of shareholding",$E$13:$E15,$E33),0),""),"")&lt;=IFERROR(IF(COUNT(AC$13:AC15),ROUND(SUMIFS(AC$13:AC15,$F$13:$F15,"Category",$E$13:$E15,$E33),0),""),"")</f>
        <v>1</v>
      </c>
      <c r="AD33" t="b">
        <f>+IFERROR(IF(COUNT(AD$13:AD15),ROUND(SUMIFS(AD$13:AD15,$F$13:$F15,"More than 1 percentage of shareholding",$E$13:$E15,$E33),0),""),"")&lt;=IFERROR(IF(COUNT(AD$13:AD15),ROUND(SUMIFS(AD$13:AD15,$F$13:$F15,"Category",$E$13:$E15,$E33),0),""),"")</f>
        <v>1</v>
      </c>
      <c r="AE33" t="b">
        <f>+IFERROR(IF(COUNT(AE$13:AE15),ROUND(SUMIFS(AE$13:AE15,$F$13:$F15,"More than 1 percentage of shareholding",$E$13:$E15,$E33),0),""),"")&lt;=IFERROR(IF(COUNT(AE$13:AE15),ROUND(SUMIFS(AE$13:AE15,$F$13:$F15,"Category",$E$13:$E15,$E33),0),""),"")</f>
        <v>1</v>
      </c>
    </row>
    <row r="34" spans="5:31" hidden="1">
      <c r="E34" s="368" t="s">
        <v>581</v>
      </c>
      <c r="F34" t="str">
        <f>IF(COUNTIF(E$13:E22,E34)&gt;=1,COUNTIFS(E$13:E22,E34,F$13:F22,"Category"),"")</f>
        <v/>
      </c>
      <c r="G34" s="130"/>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c r="AC34" t="b">
        <f>+IFERROR(IF(COUNT(AC$13:AC15),ROUND(SUMIFS(AC$13:AC15,$F$13:$F15,"More than 1 percentage of shareholding",$E$13:$E15,$E34),0),""),"")&lt;=IFERROR(IF(COUNT(AC$13:AC15),ROUND(SUMIFS(AC$13:AC15,$F$13:$F15,"Category",$E$13:$E15,$E34),0),""),"")</f>
        <v>1</v>
      </c>
      <c r="AD34" t="b">
        <f>+IFERROR(IF(COUNT(AD$13:AD15),ROUND(SUMIFS(AD$13:AD15,$F$13:$F15,"More than 1 percentage of shareholding",$E$13:$E15,$E34),0),""),"")&lt;=IFERROR(IF(COUNT(AD$13:AD15),ROUND(SUMIFS(AD$13:AD15,$F$13:$F15,"Category",$E$13:$E15,$E34),0),""),"")</f>
        <v>1</v>
      </c>
      <c r="AE34" t="b">
        <f>+IFERROR(IF(COUNT(AE$13:AE15),ROUND(SUMIFS(AE$13:AE15,$F$13:$F15,"More than 1 percentage of shareholding",$E$13:$E15,$E34),0),""),"")&lt;=IFERROR(IF(COUNT(AE$13:AE15),ROUND(SUMIFS(AE$13:AE15,$F$13:$F15,"Category",$E$13:$E15,$E34),0),""),"")</f>
        <v>1</v>
      </c>
    </row>
    <row r="35" spans="5:31" hidden="1">
      <c r="E35" s="368" t="s">
        <v>583</v>
      </c>
      <c r="F35" t="str">
        <f>IF(COUNTIF(E$13:E23,E35)&gt;=1,COUNTIFS(E$13:E23,E35,F$13:F23,"Category"),"")</f>
        <v/>
      </c>
      <c r="G35" s="130"/>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c r="AC35" t="b">
        <f>+IFERROR(IF(COUNT(AC$13:AC15),ROUND(SUMIFS(AC$13:AC15,$F$13:$F15,"More than 1 percentage of shareholding",$E$13:$E15,$E35),0),""),"")&lt;=IFERROR(IF(COUNT(AC$13:AC15),ROUND(SUMIFS(AC$13:AC15,$F$13:$F15,"Category",$E$13:$E15,$E35),0),""),"")</f>
        <v>1</v>
      </c>
      <c r="AD35" t="b">
        <f>+IFERROR(IF(COUNT(AD$13:AD15),ROUND(SUMIFS(AD$13:AD15,$F$13:$F15,"More than 1 percentage of shareholding",$E$13:$E15,$E35),0),""),"")&lt;=IFERROR(IF(COUNT(AD$13:AD15),ROUND(SUMIFS(AD$13:AD15,$F$13:$F15,"Category",$E$13:$E15,$E35),0),""),"")</f>
        <v>1</v>
      </c>
      <c r="AE35" t="b">
        <f>+IFERROR(IF(COUNT(AE$13:AE15),ROUND(SUMIFS(AE$13:AE15,$F$13:$F15,"More than 1 percentage of shareholding",$E$13:$E15,$E35),0),""),"")&lt;=IFERROR(IF(COUNT(AE$13:AE15),ROUND(SUMIFS(AE$13:AE15,$F$13:$F15,"Category",$E$13:$E15,$E35),0),""),"")</f>
        <v>1</v>
      </c>
    </row>
    <row r="36" spans="5:31" hidden="1">
      <c r="E36" s="368" t="s">
        <v>560</v>
      </c>
      <c r="F36" t="str">
        <f>IF(COUNTIF(E$13:E24,E36)&gt;=1,COUNTIFS(E$13:E24,E36,F$13:F24,"Category"),"")</f>
        <v/>
      </c>
      <c r="G36" s="130"/>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c r="AC36" t="b">
        <f>+IFERROR(IF(COUNT(AC$13:AC15),ROUND(SUMIFS(AC$13:AC15,$F$13:$F15,"More than 1 percentage of shareholding",$E$13:$E15,$E36),0),""),"")&lt;=IFERROR(IF(COUNT(AC$13:AC15),ROUND(SUMIFS(AC$13:AC15,$F$13:$F15,"Category",$E$13:$E15,$E36),0),""),"")</f>
        <v>1</v>
      </c>
      <c r="AD36" t="b">
        <f>+IFERROR(IF(COUNT(AD$13:AD15),ROUND(SUMIFS(AD$13:AD15,$F$13:$F15,"More than 1 percentage of shareholding",$E$13:$E15,$E36),0),""),"")&lt;=IFERROR(IF(COUNT(AD$13:AD15),ROUND(SUMIFS(AD$13:AD15,$F$13:$F15,"Category",$E$13:$E15,$E36),0),""),"")</f>
        <v>1</v>
      </c>
      <c r="AE36" t="b">
        <f>+IFERROR(IF(COUNT(AE$13:AE15),ROUND(SUMIFS(AE$13:AE15,$F$13:$F15,"More than 1 percentage of shareholding",$E$13:$E15,$E36),0),""),"")&lt;=IFERROR(IF(COUNT(AE$13:AE15),ROUND(SUMIFS(AE$13:AE15,$F$13:$F15,"Category",$E$13:$E15,$E36),0),""),"")</f>
        <v>1</v>
      </c>
    </row>
    <row r="37" spans="5:31" hidden="1">
      <c r="E37" s="368" t="s">
        <v>554</v>
      </c>
      <c r="F37" t="str">
        <f>IF(COUNTIF(E$13:E25,E37)&gt;=1,COUNTIFS(E$13:E25,E37,F$13:F25,"Category"),"")</f>
        <v/>
      </c>
      <c r="G37" s="130"/>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c r="AC37" t="b">
        <f>+IFERROR(IF(COUNT(AC$13:AC15),ROUND(SUMIFS(AC$13:AC15,$F$13:$F15,"More than 1 percentage of shareholding",$E$13:$E15,$E37),0),""),"")&lt;=IFERROR(IF(COUNT(AC$13:AC15),ROUND(SUMIFS(AC$13:AC15,$F$13:$F15,"Category",$E$13:$E15,$E37),0),""),"")</f>
        <v>1</v>
      </c>
      <c r="AD37" t="b">
        <f>+IFERROR(IF(COUNT(AD$13:AD15),ROUND(SUMIFS(AD$13:AD15,$F$13:$F15,"More than 1 percentage of shareholding",$E$13:$E15,$E37),0),""),"")&lt;=IFERROR(IF(COUNT(AD$13:AD15),ROUND(SUMIFS(AD$13:AD15,$F$13:$F15,"Category",$E$13:$E15,$E37),0),""),"")</f>
        <v>1</v>
      </c>
      <c r="AE37" t="b">
        <f>+IFERROR(IF(COUNT(AE$13:AE15),ROUND(SUMIFS(AE$13:AE15,$F$13:$F15,"More than 1 percentage of shareholding",$E$13:$E15,$E37),0),""),"")&lt;=IFERROR(IF(COUNT(AE$13:AE15),ROUND(SUMIFS(AE$13:AE15,$F$13:$F15,"Category",$E$13:$E15,$E37),0),""),"")</f>
        <v>1</v>
      </c>
    </row>
    <row r="38" spans="5:31" hidden="1">
      <c r="E38" s="368" t="s">
        <v>584</v>
      </c>
      <c r="F38" t="str">
        <f>IF(COUNTIF(E$13:E26,E38)&gt;=1,COUNTIFS(E$13:E26,E38,F$13:F26,"Category"),"")</f>
        <v/>
      </c>
      <c r="G38" s="130"/>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c r="AC38" t="b">
        <f>+IFERROR(IF(COUNT(AC$13:AC15),ROUND(SUMIFS(AC$13:AC15,$F$13:$F15,"More than 1 percentage of shareholding",$E$13:$E15,$E38),0),""),"")&lt;=IFERROR(IF(COUNT(AC$13:AC15),ROUND(SUMIFS(AC$13:AC15,$F$13:$F15,"Category",$E$13:$E15,$E38),0),""),"")</f>
        <v>1</v>
      </c>
      <c r="AD38" t="b">
        <f>+IFERROR(IF(COUNT(AD$13:AD15),ROUND(SUMIFS(AD$13:AD15,$F$13:$F15,"More than 1 percentage of shareholding",$E$13:$E15,$E38),0),""),"")&lt;=IFERROR(IF(COUNT(AD$13:AD15),ROUND(SUMIFS(AD$13:AD15,$F$13:$F15,"Category",$E$13:$E15,$E38),0),""),"")</f>
        <v>1</v>
      </c>
      <c r="AE38" t="b">
        <f>+IFERROR(IF(COUNT(AE$13:AE15),ROUND(SUMIFS(AE$13:AE15,$F$13:$F15,"More than 1 percentage of shareholding",$E$13:$E15,$E38),0),""),"")&lt;=IFERROR(IF(COUNT(AE$13:AE15),ROUND(SUMIFS(AE$13:AE15,$F$13:$F15,"Category",$E$13:$E15,$E38),0),""),"")</f>
        <v>1</v>
      </c>
    </row>
    <row r="39" spans="5:31" hidden="1">
      <c r="E39" s="368" t="s">
        <v>566</v>
      </c>
      <c r="F39" t="str">
        <f>IF(COUNTIF(E$13:E28,E39)&gt;=1,COUNTIFS(E$13:E28,E39,F$13:F28,"Category"),"")</f>
        <v/>
      </c>
      <c r="G39" s="130"/>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c r="AC39" t="b">
        <f>+IFERROR(IF(COUNT(AC$13:AC15),ROUND(SUMIFS(AC$13:AC15,$F$13:$F15,"More than 1 percentage of shareholding",$E$13:$E15,$E39),0),""),"")&lt;=IFERROR(IF(COUNT(AC$13:AC15),ROUND(SUMIFS(AC$13:AC15,$F$13:$F15,"Category",$E$13:$E15,$E39),0),""),"")</f>
        <v>1</v>
      </c>
      <c r="AD39" t="b">
        <f>+IFERROR(IF(COUNT(AD$13:AD15),ROUND(SUMIFS(AD$13:AD15,$F$13:$F15,"More than 1 percentage of shareholding",$E$13:$E15,$E39),0),""),"")&lt;=IFERROR(IF(COUNT(AD$13:AD15),ROUND(SUMIFS(AD$13:AD15,$F$13:$F15,"Category",$E$13:$E15,$E39),0),""),"")</f>
        <v>1</v>
      </c>
      <c r="AE39" t="b">
        <f>+IFERROR(IF(COUNT(AE$13:AE15),ROUND(SUMIFS(AE$13:AE15,$F$13:$F15,"More than 1 percentage of shareholding",$E$13:$E15,$E39),0),""),"")&lt;=IFERROR(IF(COUNT(AE$13:AE15),ROUND(SUMIFS(AE$13:AE15,$F$13:$F15,"Category",$E$13:$E15,$E39),0),""),"")</f>
        <v>1</v>
      </c>
    </row>
    <row r="40" spans="5:31" hidden="1">
      <c r="E40" s="368"/>
      <c r="G40" s="130"/>
    </row>
    <row r="41" spans="5:31">
      <c r="G41" s="130"/>
    </row>
  </sheetData>
  <sheetProtection algorithmName="SHA-512" hashValue="i7ARxJK7Lmy02rKUTNKQgp81mY+xAefp83GUeHepILeR2jpF2zfxCHiEP+HHOinj3NY0qadBoTGdtmNCybzS3w==" saltValue="FJtZ3FocF+t6+oTpt+xojg==" spinCount="100000" sheet="1" objects="1" scenarios="1"/>
  <mergeCells count="25">
    <mergeCell ref="AC9:AE9"/>
    <mergeCell ref="AC10:AE10"/>
    <mergeCell ref="K9:K11"/>
    <mergeCell ref="L9:L11"/>
    <mergeCell ref="J9:J11"/>
    <mergeCell ref="AB9:AB11"/>
    <mergeCell ref="M9:M11"/>
    <mergeCell ref="N9:N11"/>
    <mergeCell ref="O9:R9"/>
    <mergeCell ref="Y9:Z10"/>
    <mergeCell ref="AA9:AA11"/>
    <mergeCell ref="X9:X11"/>
    <mergeCell ref="T9:T11"/>
    <mergeCell ref="V9:V11"/>
    <mergeCell ref="O10:Q10"/>
    <mergeCell ref="S9:S11"/>
    <mergeCell ref="R10:R11"/>
    <mergeCell ref="U9:U11"/>
    <mergeCell ref="W9:W11"/>
    <mergeCell ref="D9:D11"/>
    <mergeCell ref="E9:E11"/>
    <mergeCell ref="F9:F11"/>
    <mergeCell ref="H9:H11"/>
    <mergeCell ref="I9:I11"/>
    <mergeCell ref="G9:G11"/>
  </mergeCells>
  <dataValidations count="9">
    <dataValidation type="whole" operator="lessThanOrEqual" allowBlank="1" showInputMessage="1" showErrorMessage="1" sqref="AA13" xr:uid="{00000000-0002-0000-2400-000000000000}">
      <formula1>M13</formula1>
    </dataValidation>
    <dataValidation type="whole" operator="greaterThanOrEqual" allowBlank="1" showInputMessage="1" showErrorMessage="1" sqref="O13:P13 S13:U13 I13:L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list" allowBlank="1" showInputMessage="1" showErrorMessage="1" sqref="F13" xr:uid="{00000000-0002-0000-2400-000006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400-000009000000}">
      <formula1>M13</formula1>
    </dataValidation>
    <dataValidation type="whole" operator="lessThanOrEqual" allowBlank="1" showInputMessage="1" showErrorMessage="1" sqref="Y13" xr:uid="{9F7427A9-49F9-4C22-A5F2-DBCC8CFD6E84}">
      <formula1>M13</formula1>
    </dataValidation>
    <dataValidation type="list" allowBlank="1" showInputMessage="1" showErrorMessage="1" sqref="E13" xr:uid="{EF359D1B-A8BF-4B1A-8310-0F5AB30CA0E5}">
      <formula1>$AT$1:$BC$1</formula1>
    </dataValidation>
  </dataValidations>
  <hyperlinks>
    <hyperlink ref="H16" location="'Shareholding Pattern'!F40" display="Total" xr:uid="{00000000-0004-0000-2400-000000000000}"/>
    <hyperlink ref="G16" location="'Shareholding Pattern'!F40"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AS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5" hidden="1">
      <c r="I1">
        <v>0</v>
      </c>
    </row>
    <row r="2" spans="5:45"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5" hidden="1"/>
    <row r="4" spans="5:45" hidden="1"/>
    <row r="5" spans="5:45" hidden="1"/>
    <row r="6" spans="5:45" hidden="1"/>
    <row r="7" spans="5:45" ht="15" customHeight="1">
      <c r="AS7" t="s">
        <v>844</v>
      </c>
    </row>
    <row r="8" spans="5:45" ht="15" customHeight="1">
      <c r="AS8" t="s">
        <v>551</v>
      </c>
    </row>
    <row r="9" spans="5:45"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S9" t="s">
        <v>846</v>
      </c>
    </row>
    <row r="10" spans="5:45"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S10" t="s">
        <v>552</v>
      </c>
    </row>
    <row r="11" spans="5:45"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c r="AS11" t="s">
        <v>847</v>
      </c>
    </row>
    <row r="12" spans="5:45" ht="20.25" customHeight="1">
      <c r="E12" s="7" t="s">
        <v>880</v>
      </c>
      <c r="F12" s="39" t="s">
        <v>364</v>
      </c>
      <c r="G12" s="22"/>
      <c r="H12" s="22"/>
      <c r="I12" s="22"/>
      <c r="J12" s="22"/>
      <c r="K12" s="22"/>
      <c r="L12" s="22"/>
      <c r="M12" s="22"/>
      <c r="N12" s="22"/>
      <c r="O12" s="22"/>
      <c r="P12" s="22"/>
      <c r="Q12" s="22"/>
      <c r="R12" s="22"/>
      <c r="S12" s="22"/>
      <c r="T12" s="22"/>
      <c r="U12" s="22"/>
      <c r="V12" s="22"/>
      <c r="W12" s="22"/>
      <c r="X12" s="22"/>
      <c r="Y12" s="22"/>
      <c r="Z12" s="22"/>
      <c r="AA12" s="22"/>
      <c r="AB12" s="22"/>
      <c r="AC12" s="23"/>
      <c r="AS12" t="s">
        <v>849</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556</v>
      </c>
    </row>
    <row r="14" spans="5:45"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S14" t="s">
        <v>575</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852</v>
      </c>
    </row>
    <row r="16" spans="5:45"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566</v>
      </c>
    </row>
  </sheetData>
  <sheetProtection algorithmName="SHA-512" hashValue="u8VISuZK73zVz4CvnPUA4C1Rg+M9KwAg7VZNS4ICpAE7AUFp/zizpuldpZq+A2hOK7PJkXQSFMPU38D8wMnwRQ==" saltValue="URPPDZNwmRXmcXoTk+qGXw=="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H13:J13 M13:N13 Q13:S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500-000006000000}">
      <formula1>K13</formula1>
    </dataValidation>
    <dataValidation type="whole" operator="lessThanOrEqual" allowBlank="1" showInputMessage="1" showErrorMessage="1" sqref="W13" xr:uid="{E4609113-CD39-473F-937E-18E96F29AD3B}">
      <formula1>K13</formula1>
    </dataValidation>
  </dataValidations>
  <hyperlinks>
    <hyperlink ref="G16" location="'Shareholding Pattern'!F4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AL18"/>
  <sheetViews>
    <sheetView showGridLines="0" topLeftCell="D6" zoomScale="80" zoomScaleNormal="80" workbookViewId="0">
      <selection activeCell="E8" sqref="E8:AJ8"/>
    </sheetView>
  </sheetViews>
  <sheetFormatPr defaultColWidth="0" defaultRowHeight="15"/>
  <cols>
    <col min="1" max="1" width="2.5703125" hidden="1" customWidth="1"/>
    <col min="2" max="3" width="9.140625" hidden="1" customWidth="1"/>
    <col min="4" max="4" width="2.28515625" customWidth="1"/>
    <col min="5" max="5" width="7.140625" customWidth="1"/>
    <col min="6" max="6" width="35.7109375" customWidth="1"/>
    <col min="7" max="7" width="16" customWidth="1"/>
    <col min="8" max="8" width="24.28515625" customWidth="1"/>
    <col min="9" max="11" width="16.7109375" customWidth="1"/>
    <col min="12" max="12" width="25.7109375" customWidth="1"/>
    <col min="13" max="13" width="15.7109375" customWidth="1"/>
    <col min="14" max="15" width="15.7109375" style="49" customWidth="1"/>
    <col min="16" max="16" width="15.7109375" customWidth="1"/>
    <col min="17" max="17" width="21.28515625" customWidth="1"/>
    <col min="18" max="19" width="16.7109375" customWidth="1"/>
    <col min="20" max="21" width="21.42578125" customWidth="1"/>
    <col min="22" max="22" width="25.7109375" customWidth="1"/>
    <col min="23" max="23" width="18.85546875" customWidth="1"/>
    <col min="24" max="32" width="16.7109375" customWidth="1"/>
    <col min="33" max="33" width="17.140625" bestFit="1" customWidth="1"/>
    <col min="34" max="36" width="17.140625" customWidth="1"/>
    <col min="37" max="37" width="3.7109375" customWidth="1"/>
    <col min="38" max="38" width="3.7109375" hidden="1" customWidth="1"/>
    <col min="39" max="16384" width="9.140625" hidden="1"/>
  </cols>
  <sheetData>
    <row r="1" spans="5:36" hidden="1"/>
    <row r="2" spans="5:36" hidden="1">
      <c r="G2" t="s">
        <v>136</v>
      </c>
      <c r="H2" t="s">
        <v>137</v>
      </c>
      <c r="I2" t="s">
        <v>138</v>
      </c>
      <c r="J2" t="s">
        <v>139</v>
      </c>
      <c r="K2" t="s">
        <v>140</v>
      </c>
      <c r="L2" t="s">
        <v>141</v>
      </c>
      <c r="M2" t="s">
        <v>142</v>
      </c>
      <c r="N2" s="49" t="s">
        <v>143</v>
      </c>
      <c r="O2" s="49" t="s">
        <v>144</v>
      </c>
      <c r="P2" t="s">
        <v>145</v>
      </c>
      <c r="Q2" t="s">
        <v>146</v>
      </c>
      <c r="R2" t="s">
        <v>147</v>
      </c>
      <c r="S2" t="s">
        <v>148</v>
      </c>
      <c r="T2" t="s">
        <v>149</v>
      </c>
      <c r="U2" t="s">
        <v>150</v>
      </c>
      <c r="V2" t="s">
        <v>151</v>
      </c>
      <c r="W2" t="s">
        <v>152</v>
      </c>
      <c r="X2" t="s">
        <v>153</v>
      </c>
      <c r="Y2" t="s">
        <v>154</v>
      </c>
      <c r="Z2" t="s">
        <v>155</v>
      </c>
      <c r="AA2" t="s">
        <v>156</v>
      </c>
      <c r="AB2" t="s">
        <v>157</v>
      </c>
      <c r="AC2" t="s">
        <v>158</v>
      </c>
      <c r="AD2" t="s">
        <v>159</v>
      </c>
      <c r="AE2" t="s">
        <v>160</v>
      </c>
      <c r="AF2" t="s">
        <v>161</v>
      </c>
      <c r="AG2" t="s">
        <v>162</v>
      </c>
      <c r="AH2" t="s">
        <v>163</v>
      </c>
      <c r="AI2" t="s">
        <v>164</v>
      </c>
      <c r="AJ2" t="s">
        <v>165</v>
      </c>
    </row>
    <row r="3" spans="5:36" hidden="1"/>
    <row r="4" spans="5:36" hidden="1"/>
    <row r="5" spans="5:36" hidden="1"/>
    <row r="8" spans="5:36" ht="30" customHeight="1">
      <c r="E8" s="551" t="s">
        <v>166</v>
      </c>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3"/>
    </row>
    <row r="9" spans="5:36" ht="22.5" customHeight="1">
      <c r="E9" s="554" t="s">
        <v>167</v>
      </c>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6"/>
    </row>
    <row r="10" spans="5:36" ht="27" customHeight="1">
      <c r="E10" s="545" t="s">
        <v>168</v>
      </c>
      <c r="F10" s="545" t="s">
        <v>169</v>
      </c>
      <c r="G10" s="545" t="s">
        <v>170</v>
      </c>
      <c r="H10" s="545" t="s">
        <v>171</v>
      </c>
      <c r="I10" s="545" t="s">
        <v>172</v>
      </c>
      <c r="J10" s="545" t="s">
        <v>173</v>
      </c>
      <c r="K10" s="545" t="s">
        <v>174</v>
      </c>
      <c r="L10" s="545" t="s">
        <v>175</v>
      </c>
      <c r="M10" s="560" t="s">
        <v>176</v>
      </c>
      <c r="N10" s="561"/>
      <c r="O10" s="561"/>
      <c r="P10" s="562"/>
      <c r="Q10" s="563" t="s">
        <v>177</v>
      </c>
      <c r="R10" s="564" t="s">
        <v>178</v>
      </c>
      <c r="S10" s="564" t="s">
        <v>179</v>
      </c>
      <c r="T10" s="545" t="s">
        <v>180</v>
      </c>
      <c r="U10" s="545" t="s">
        <v>181</v>
      </c>
      <c r="V10" s="545" t="s">
        <v>182</v>
      </c>
      <c r="W10" s="547" t="s">
        <v>183</v>
      </c>
      <c r="X10" s="548"/>
      <c r="Y10" s="547" t="s">
        <v>184</v>
      </c>
      <c r="Z10" s="548"/>
      <c r="AA10" s="547" t="s">
        <v>185</v>
      </c>
      <c r="AB10" s="548"/>
      <c r="AC10" s="547" t="s">
        <v>186</v>
      </c>
      <c r="AD10" s="548"/>
      <c r="AE10" s="547" t="s">
        <v>187</v>
      </c>
      <c r="AF10" s="548"/>
      <c r="AG10" s="545" t="s">
        <v>188</v>
      </c>
      <c r="AH10" s="557" t="s">
        <v>189</v>
      </c>
      <c r="AI10" s="558"/>
      <c r="AJ10" s="559"/>
    </row>
    <row r="11" spans="5:36" ht="24" customHeight="1">
      <c r="E11" s="546"/>
      <c r="F11" s="546"/>
      <c r="G11" s="546"/>
      <c r="H11" s="546"/>
      <c r="I11" s="546"/>
      <c r="J11" s="546"/>
      <c r="K11" s="546"/>
      <c r="L11" s="546"/>
      <c r="M11" s="557" t="s">
        <v>190</v>
      </c>
      <c r="N11" s="558"/>
      <c r="O11" s="559"/>
      <c r="P11" s="546" t="s">
        <v>191</v>
      </c>
      <c r="Q11" s="563"/>
      <c r="R11" s="565"/>
      <c r="S11" s="565"/>
      <c r="T11" s="546"/>
      <c r="U11" s="546"/>
      <c r="V11" s="546"/>
      <c r="W11" s="549"/>
      <c r="X11" s="550"/>
      <c r="Y11" s="549"/>
      <c r="Z11" s="550"/>
      <c r="AA11" s="549"/>
      <c r="AB11" s="550"/>
      <c r="AC11" s="549"/>
      <c r="AD11" s="550"/>
      <c r="AE11" s="549"/>
      <c r="AF11" s="550"/>
      <c r="AG11" s="546"/>
      <c r="AH11" s="557" t="s">
        <v>192</v>
      </c>
      <c r="AI11" s="558"/>
      <c r="AJ11" s="559"/>
    </row>
    <row r="12" spans="5:36" ht="79.5" customHeight="1">
      <c r="E12" s="546"/>
      <c r="F12" s="546"/>
      <c r="G12" s="546"/>
      <c r="H12" s="546"/>
      <c r="I12" s="546"/>
      <c r="J12" s="546"/>
      <c r="K12" s="546"/>
      <c r="L12" s="546"/>
      <c r="M12" s="24" t="s">
        <v>193</v>
      </c>
      <c r="N12" s="50" t="s">
        <v>194</v>
      </c>
      <c r="O12" s="50" t="s">
        <v>195</v>
      </c>
      <c r="P12" s="546"/>
      <c r="Q12" s="563"/>
      <c r="R12" s="566"/>
      <c r="S12" s="566"/>
      <c r="T12" s="546"/>
      <c r="U12" s="546"/>
      <c r="V12" s="546"/>
      <c r="W12" s="24" t="s">
        <v>196</v>
      </c>
      <c r="X12" s="24" t="s">
        <v>197</v>
      </c>
      <c r="Y12" s="24" t="s">
        <v>196</v>
      </c>
      <c r="Z12" s="24" t="s">
        <v>197</v>
      </c>
      <c r="AA12" s="24" t="s">
        <v>196</v>
      </c>
      <c r="AB12" s="24" t="s">
        <v>197</v>
      </c>
      <c r="AC12" s="24" t="s">
        <v>196</v>
      </c>
      <c r="AD12" s="24" t="s">
        <v>197</v>
      </c>
      <c r="AE12" s="24" t="s">
        <v>196</v>
      </c>
      <c r="AF12" s="24" t="s">
        <v>197</v>
      </c>
      <c r="AG12" s="546"/>
      <c r="AH12" s="244" t="s">
        <v>198</v>
      </c>
      <c r="AI12" s="244" t="s">
        <v>199</v>
      </c>
      <c r="AJ12" s="244" t="s">
        <v>200</v>
      </c>
    </row>
    <row r="13" spans="5:36" ht="20.100000000000001" customHeight="1">
      <c r="E13" s="48" t="s">
        <v>201</v>
      </c>
      <c r="F13" s="42" t="s">
        <v>202</v>
      </c>
      <c r="G13" s="60">
        <f>+IFERROR(IF(COUNT('Shareholding Pattern'!H26),('Shareholding Pattern'!H26),""),"")</f>
        <v>1</v>
      </c>
      <c r="H13" s="60">
        <f>+IFERROR(IF(COUNT('Shareholding Pattern'!I26),('Shareholding Pattern'!I26),""),"")</f>
        <v>14980000</v>
      </c>
      <c r="I13" s="60" t="str">
        <f>+IFERROR(IF(COUNT('Shareholding Pattern'!J26),('Shareholding Pattern'!J26),""),"")</f>
        <v/>
      </c>
      <c r="J13" s="60" t="str">
        <f>+IFERROR(IF(COUNT('Shareholding Pattern'!K26),('Shareholding Pattern'!K26),""),"")</f>
        <v/>
      </c>
      <c r="K13" s="60">
        <f>+IFERROR(IF(COUNT('Shareholding Pattern'!L26),('Shareholding Pattern'!L26),""),"")</f>
        <v>14980000</v>
      </c>
      <c r="L13" s="121">
        <f>+IFERROR(IF(COUNT('Shareholding Pattern'!M26),('Shareholding Pattern'!M26),""),"")</f>
        <v>74.900000000000006</v>
      </c>
      <c r="M13" s="121">
        <f>+IFERROR(IF(COUNT('Shareholding Pattern'!N26),('Shareholding Pattern'!N26),""),"")</f>
        <v>14980000</v>
      </c>
      <c r="N13" s="99" t="str">
        <f>+IFERROR(IF(COUNT('Shareholding Pattern'!O26),('Shareholding Pattern'!O26),""),"")</f>
        <v/>
      </c>
      <c r="O13" s="99">
        <f>+IFERROR(IF(COUNT('Shareholding Pattern'!P26),('Shareholding Pattern'!P26),""),"")</f>
        <v>14980000</v>
      </c>
      <c r="P13" s="121">
        <f>+IFERROR(IF(COUNT('Shareholding Pattern'!Q26),('Shareholding Pattern'!Q26),""),"")</f>
        <v>74.900000000000006</v>
      </c>
      <c r="Q13" s="60" t="str">
        <f>+IFERROR(IF(COUNT('Shareholding Pattern'!R26),('Shareholding Pattern'!R26),""),"")</f>
        <v/>
      </c>
      <c r="R13" s="60" t="str">
        <f>+IFERROR(IF(COUNT('Shareholding Pattern'!S26),('Shareholding Pattern'!S26),""),"")</f>
        <v/>
      </c>
      <c r="S13" s="60" t="str">
        <f>+IFERROR(IF(COUNT('Shareholding Pattern'!T26),('Shareholding Pattern'!T26),""),"")</f>
        <v/>
      </c>
      <c r="T13" s="60" t="str">
        <f>+IFERROR(IF(COUNT('Shareholding Pattern'!U26),('Shareholding Pattern'!U26),""),"")</f>
        <v/>
      </c>
      <c r="U13" s="60">
        <f>+IFERROR(IF(COUNT('Shareholding Pattern'!V26),('Shareholding Pattern'!V26),""),"")</f>
        <v>14980000</v>
      </c>
      <c r="V13" s="121">
        <f>+IFERROR(IF(COUNT('Shareholding Pattern'!W26),('Shareholding Pattern'!W26),""),"")</f>
        <v>74.900000000000006</v>
      </c>
      <c r="W13" s="60" t="str">
        <f>+IFERROR(IF(COUNT('Shareholding Pattern'!X26),('Shareholding Pattern'!X26),""),"")</f>
        <v/>
      </c>
      <c r="X13" s="121" t="str">
        <f>+IFERROR(IF(COUNT('Shareholding Pattern'!Y26),('Shareholding Pattern'!Y26),""),"")</f>
        <v/>
      </c>
      <c r="Y13" s="60" t="str">
        <f>+IFERROR(IF(COUNT('Shareholding Pattern'!Z26),('Shareholding Pattern'!Z26),""),"")</f>
        <v/>
      </c>
      <c r="Z13" s="121" t="str">
        <f>+IFERROR(IF(COUNT('Shareholding Pattern'!AA26),('Shareholding Pattern'!AA26),""),"")</f>
        <v/>
      </c>
      <c r="AA13" s="60" t="str">
        <f>+IFERROR(IF(COUNT('Shareholding Pattern'!AB26),('Shareholding Pattern'!AB26),""),"")</f>
        <v/>
      </c>
      <c r="AB13" s="121" t="str">
        <f>+IFERROR(IF(COUNT('Shareholding Pattern'!AC26),('Shareholding Pattern'!AC26),""),"")</f>
        <v/>
      </c>
      <c r="AC13" s="60" t="str">
        <f>+IFERROR(IF(COUNT('Shareholding Pattern'!AD26),('Shareholding Pattern'!AD26),""),"")</f>
        <v/>
      </c>
      <c r="AD13" s="121" t="str">
        <f>+IFERROR(IF(COUNT('Shareholding Pattern'!AE26),('Shareholding Pattern'!AE26),""),"")</f>
        <v/>
      </c>
      <c r="AE13" s="60" t="str">
        <f>+IFERROR(IF(COUNT('Shareholding Pattern'!AF26),('Shareholding Pattern'!AF26),""),"")</f>
        <v/>
      </c>
      <c r="AF13" s="121" t="str">
        <f>+IFERROR(IF(COUNT('Shareholding Pattern'!AG26),('Shareholding Pattern'!AG26),""),"")</f>
        <v/>
      </c>
      <c r="AG13" s="60">
        <f>+IFERROR(IF(COUNT('Shareholding Pattern'!AH26),('Shareholding Pattern'!AH26),""),"")</f>
        <v>14980000</v>
      </c>
      <c r="AH13" s="451"/>
      <c r="AI13" s="452"/>
      <c r="AJ13" s="453"/>
    </row>
    <row r="14" spans="5:36" ht="20.100000000000001" customHeight="1">
      <c r="E14" s="48" t="s">
        <v>203</v>
      </c>
      <c r="F14" s="41" t="s">
        <v>204</v>
      </c>
      <c r="G14" s="60">
        <f>+IFERROR(IF(COUNT('Shareholding Pattern'!H71),('Shareholding Pattern'!H71),""),"")</f>
        <v>1102</v>
      </c>
      <c r="H14" s="60">
        <f>+IFERROR(IF(COUNT('Shareholding Pattern'!I71),('Shareholding Pattern'!I71),""),"")</f>
        <v>5020000</v>
      </c>
      <c r="I14" s="60" t="str">
        <f>+IFERROR(IF(COUNT('Shareholding Pattern'!J71),('Shareholding Pattern'!J71),""),"")</f>
        <v/>
      </c>
      <c r="J14" s="60" t="str">
        <f>+IFERROR(IF(COUNT('Shareholding Pattern'!K71),('Shareholding Pattern'!K71),""),"")</f>
        <v/>
      </c>
      <c r="K14" s="60">
        <f>+IFERROR(IF(COUNT('Shareholding Pattern'!L71),('Shareholding Pattern'!L71),""),"")</f>
        <v>5020000</v>
      </c>
      <c r="L14" s="121">
        <f>+IFERROR(IF(COUNT('Shareholding Pattern'!M71),('Shareholding Pattern'!M71),""),"")</f>
        <v>25.1</v>
      </c>
      <c r="M14" s="178">
        <f>+IFERROR(IF(COUNT('Shareholding Pattern'!N71),('Shareholding Pattern'!N71),""),"")</f>
        <v>5020000</v>
      </c>
      <c r="N14" s="99" t="str">
        <f>+IFERROR(IF(COUNT('Shareholding Pattern'!O71),('Shareholding Pattern'!O71),""),"")</f>
        <v/>
      </c>
      <c r="O14" s="99">
        <f>+IFERROR(IF(COUNT('Shareholding Pattern'!P71),('Shareholding Pattern'!P71),""),"")</f>
        <v>5020000</v>
      </c>
      <c r="P14" s="121">
        <f>+IFERROR(IF(COUNT('Shareholding Pattern'!Q71),('Shareholding Pattern'!Q71),""),"")</f>
        <v>25.1</v>
      </c>
      <c r="Q14" s="60" t="str">
        <f>+IFERROR(IF(COUNT('Shareholding Pattern'!R71),('Shareholding Pattern'!R71),""),"")</f>
        <v/>
      </c>
      <c r="R14" s="60" t="str">
        <f>+IFERROR(IF(COUNT('Shareholding Pattern'!S71),('Shareholding Pattern'!S71),""),"")</f>
        <v/>
      </c>
      <c r="S14" s="60" t="str">
        <f>+IFERROR(IF(COUNT('Shareholding Pattern'!T71),('Shareholding Pattern'!T71),""),"")</f>
        <v/>
      </c>
      <c r="T14" s="60" t="str">
        <f>+IFERROR(IF(COUNT('Shareholding Pattern'!U71),('Shareholding Pattern'!U71),""),"")</f>
        <v/>
      </c>
      <c r="U14" s="60">
        <f>+IFERROR(IF(COUNT('Shareholding Pattern'!V71),('Shareholding Pattern'!V71),""),"")</f>
        <v>5020000</v>
      </c>
      <c r="V14" s="121">
        <f>+IFERROR(IF(COUNT('Shareholding Pattern'!W71),('Shareholding Pattern'!W71),""),"")</f>
        <v>25.1</v>
      </c>
      <c r="W14" s="60" t="str">
        <f>+IFERROR(IF(COUNT('Shareholding Pattern'!X71),('Shareholding Pattern'!X71),""),"")</f>
        <v/>
      </c>
      <c r="X14" s="360" t="str">
        <f>+IFERROR(IF(COUNT('Shareholding Pattern'!Y71),('Shareholding Pattern'!Y71),""),"")</f>
        <v/>
      </c>
      <c r="Y14" s="433"/>
      <c r="Z14" s="434"/>
      <c r="AA14" s="434"/>
      <c r="AB14" s="434"/>
      <c r="AC14" s="434"/>
      <c r="AD14" s="434"/>
      <c r="AE14" s="434"/>
      <c r="AF14" s="439"/>
      <c r="AG14" s="361">
        <f>+IFERROR(IF(COUNT('Shareholding Pattern'!AH71),('Shareholding Pattern'!AH71),""),"")</f>
        <v>4908305</v>
      </c>
      <c r="AH14" s="60">
        <f>+IFERROR(IF(COUNT('Shareholding Pattern'!AI71),('Shareholding Pattern'!AI71),""),"")</f>
        <v>0</v>
      </c>
      <c r="AI14" s="60">
        <f>+IFERROR(IF(COUNT('Shareholding Pattern'!AJ71),('Shareholding Pattern'!AJ71),""),"")</f>
        <v>0</v>
      </c>
      <c r="AJ14" s="60">
        <f>+IFERROR(IF(COUNT('Shareholding Pattern'!AK71),('Shareholding Pattern'!AK71),""),"")</f>
        <v>0</v>
      </c>
    </row>
    <row r="15" spans="5:36" ht="20.100000000000001" customHeight="1">
      <c r="E15" s="48" t="s">
        <v>205</v>
      </c>
      <c r="F15" s="42" t="s">
        <v>90</v>
      </c>
      <c r="G15" s="60" t="str">
        <f>+IFERROR(IF(COUNT('Shareholding Pattern'!H77),('Shareholding Pattern'!H77),""),"")</f>
        <v/>
      </c>
      <c r="H15" s="60" t="str">
        <f>+IFERROR(IF(COUNT('Shareholding Pattern'!I77),('Shareholding Pattern'!I77),""),"")</f>
        <v/>
      </c>
      <c r="I15" s="60" t="str">
        <f>+IFERROR(IF(COUNT('Shareholding Pattern'!J77),('Shareholding Pattern'!J77),""),"")</f>
        <v/>
      </c>
      <c r="J15" s="60" t="str">
        <f>+IFERROR(IF(COUNT('Shareholding Pattern'!K77),('Shareholding Pattern'!K77),""),"")</f>
        <v/>
      </c>
      <c r="K15" s="60" t="str">
        <f>+IFERROR(IF(COUNT('Shareholding Pattern'!L77),('Shareholding Pattern'!L77),""),"")</f>
        <v/>
      </c>
      <c r="L15" s="190"/>
      <c r="M15" s="60" t="str">
        <f>+IFERROR(IF(COUNT('Shareholding Pattern'!N77),('Shareholding Pattern'!N77),""),"")</f>
        <v/>
      </c>
      <c r="N15" s="99" t="str">
        <f>+IFERROR(IF(COUNT('Shareholding Pattern'!O77),('Shareholding Pattern'!O77),""),"")</f>
        <v/>
      </c>
      <c r="O15" s="99" t="str">
        <f>+IFERROR(IF(COUNT('Shareholding Pattern'!P77),('Shareholding Pattern'!P77),""),"")</f>
        <v/>
      </c>
      <c r="P15" s="121" t="str">
        <f>+IFERROR(IF(COUNT('Shareholding Pattern'!Q77),('Shareholding Pattern'!Q77),""),"")</f>
        <v/>
      </c>
      <c r="Q15" s="60" t="str">
        <f>+IFERROR(IF(COUNT('Shareholding Pattern'!R77),('Shareholding Pattern'!R77),""),"")</f>
        <v/>
      </c>
      <c r="R15" s="60" t="str">
        <f>+IFERROR(IF(COUNT('Shareholding Pattern'!S77),('Shareholding Pattern'!S77),""),"")</f>
        <v/>
      </c>
      <c r="S15" s="60" t="str">
        <f>+IFERROR(IF(COUNT('Shareholding Pattern'!T77),('Shareholding Pattern'!T77),""),"")</f>
        <v/>
      </c>
      <c r="T15" s="60" t="str">
        <f>+IFERROR(IF(COUNT('Shareholding Pattern'!U77),('Shareholding Pattern'!U77),""),"")</f>
        <v/>
      </c>
      <c r="U15" s="60" t="str">
        <f>+IFERROR(IF(COUNT('Shareholding Pattern'!V77),('Shareholding Pattern'!V77),""),"")</f>
        <v/>
      </c>
      <c r="V15" s="190"/>
      <c r="W15" s="60" t="str">
        <f>+IFERROR(IF(COUNT('Shareholding Pattern'!X77),('Shareholding Pattern'!X77),""),"")</f>
        <v/>
      </c>
      <c r="X15" s="360" t="str">
        <f>+IFERROR(IF(COUNT('Shareholding Pattern'!Y77),('Shareholding Pattern'!Y77),""),"")</f>
        <v/>
      </c>
      <c r="Y15" s="435"/>
      <c r="Z15" s="436"/>
      <c r="AA15" s="436"/>
      <c r="AB15" s="436"/>
      <c r="AC15" s="436"/>
      <c r="AD15" s="436"/>
      <c r="AE15" s="436"/>
      <c r="AF15" s="440"/>
      <c r="AG15" s="361" t="str">
        <f>+IFERROR(IF(COUNT('Shareholding Pattern'!AH77),('Shareholding Pattern'!AH77),""),"")</f>
        <v/>
      </c>
      <c r="AH15" s="442"/>
      <c r="AI15" s="443"/>
      <c r="AJ15" s="444"/>
    </row>
    <row r="16" spans="5:36" ht="20.100000000000001" customHeight="1">
      <c r="E16" s="359" t="s">
        <v>206</v>
      </c>
      <c r="F16" s="56" t="s">
        <v>207</v>
      </c>
      <c r="G16" s="60" t="str">
        <f>+IFERROR(IF(COUNT('Shareholding Pattern'!H75),('Shareholding Pattern'!H75),""),"")</f>
        <v/>
      </c>
      <c r="H16" s="60" t="str">
        <f>+IFERROR(IF(COUNT('Shareholding Pattern'!I75),('Shareholding Pattern'!I75),""),"")</f>
        <v/>
      </c>
      <c r="I16" s="60" t="str">
        <f>+IFERROR(IF(COUNT('Shareholding Pattern'!J75),('Shareholding Pattern'!J75),""),"")</f>
        <v/>
      </c>
      <c r="J16" s="60" t="str">
        <f>+IFERROR(IF(COUNT('Shareholding Pattern'!K75),('Shareholding Pattern'!K75),""),"")</f>
        <v/>
      </c>
      <c r="K16" s="60" t="str">
        <f>+IFERROR(IF(COUNT('Shareholding Pattern'!L75),('Shareholding Pattern'!L75),""),"")</f>
        <v/>
      </c>
      <c r="L16" s="191"/>
      <c r="M16" s="121" t="str">
        <f>+IFERROR(IF(COUNT('Shareholding Pattern'!N75),('Shareholding Pattern'!N75),""),"")</f>
        <v/>
      </c>
      <c r="N16" s="99" t="str">
        <f>+IFERROR(IF(COUNT('Shareholding Pattern'!O75),('Shareholding Pattern'!O75),""),"")</f>
        <v/>
      </c>
      <c r="O16" s="99" t="str">
        <f>+IFERROR(IF(COUNT('Shareholding Pattern'!P75),('Shareholding Pattern'!P75),""),"")</f>
        <v/>
      </c>
      <c r="P16" s="121" t="str">
        <f>+IFERROR(IF(COUNT('Shareholding Pattern'!Q75),('Shareholding Pattern'!Q75),""),"")</f>
        <v/>
      </c>
      <c r="Q16" s="60" t="str">
        <f>+IFERROR(IF(COUNT('Shareholding Pattern'!R75),('Shareholding Pattern'!R75),""),"")</f>
        <v/>
      </c>
      <c r="R16" s="60" t="str">
        <f>+IFERROR(IF(COUNT('Shareholding Pattern'!S75),('Shareholding Pattern'!S75),""),"")</f>
        <v/>
      </c>
      <c r="S16" s="60" t="str">
        <f>+IFERROR(IF(COUNT('Shareholding Pattern'!T75),('Shareholding Pattern'!T75),""),"")</f>
        <v/>
      </c>
      <c r="T16" s="60" t="str">
        <f>+IFERROR(IF(COUNT('Shareholding Pattern'!U75),('Shareholding Pattern'!U75),""),"")</f>
        <v/>
      </c>
      <c r="U16" s="60" t="str">
        <f>+IFERROR(IF(COUNT('Shareholding Pattern'!V75),('Shareholding Pattern'!V75),""),"")</f>
        <v/>
      </c>
      <c r="V16" s="191"/>
      <c r="W16" s="60" t="str">
        <f>+IFERROR(IF(COUNT('Shareholding Pattern'!X75),('Shareholding Pattern'!X75),""),"")</f>
        <v/>
      </c>
      <c r="X16" s="360" t="str">
        <f>+IFERROR(IF(COUNT('Shareholding Pattern'!Y75),('Shareholding Pattern'!Y75),""),"")</f>
        <v/>
      </c>
      <c r="Y16" s="435"/>
      <c r="Z16" s="436"/>
      <c r="AA16" s="436"/>
      <c r="AB16" s="436"/>
      <c r="AC16" s="436"/>
      <c r="AD16" s="436"/>
      <c r="AE16" s="436"/>
      <c r="AF16" s="440"/>
      <c r="AG16" s="361" t="str">
        <f>+IFERROR(IF(COUNT('Shareholding Pattern'!AH75),('Shareholding Pattern'!AH75),""),"")</f>
        <v/>
      </c>
      <c r="AH16" s="445"/>
      <c r="AI16" s="446"/>
      <c r="AJ16" s="447"/>
    </row>
    <row r="17" spans="5:36" ht="20.100000000000001" customHeight="1">
      <c r="E17" s="359" t="s">
        <v>208</v>
      </c>
      <c r="F17" s="56" t="s">
        <v>209</v>
      </c>
      <c r="G17" s="60" t="str">
        <f>+IFERROR(IF(COUNT('Shareholding Pattern'!H76),('Shareholding Pattern'!H76),""),"")</f>
        <v/>
      </c>
      <c r="H17" s="60" t="str">
        <f>+IFERROR(IF(COUNT('Shareholding Pattern'!I76),('Shareholding Pattern'!I76),""),"")</f>
        <v/>
      </c>
      <c r="I17" s="60" t="str">
        <f>+IFERROR(IF(COUNT('Shareholding Pattern'!J76),('Shareholding Pattern'!J76),""),"")</f>
        <v/>
      </c>
      <c r="J17" s="60" t="str">
        <f>+IFERROR(IF(COUNT('Shareholding Pattern'!K76),('Shareholding Pattern'!K76),""),"")</f>
        <v/>
      </c>
      <c r="K17" s="60" t="str">
        <f>+IFERROR(IF(COUNT('Shareholding Pattern'!L76),('Shareholding Pattern'!L76),""),"")</f>
        <v/>
      </c>
      <c r="L17" s="121" t="str">
        <f>+IFERROR(IF(COUNT('Shareholding Pattern'!M76),('Shareholding Pattern'!M76),""),"")</f>
        <v/>
      </c>
      <c r="M17" s="121" t="str">
        <f>+IFERROR(IF(COUNT('Shareholding Pattern'!N76),('Shareholding Pattern'!N76),""),"")</f>
        <v/>
      </c>
      <c r="N17" s="99" t="str">
        <f>+IFERROR(IF(COUNT('Shareholding Pattern'!O76),('Shareholding Pattern'!O76),""),"")</f>
        <v/>
      </c>
      <c r="O17" s="99" t="str">
        <f>+IFERROR(IF(COUNT('Shareholding Pattern'!P76),('Shareholding Pattern'!P76),""),"")</f>
        <v/>
      </c>
      <c r="P17" s="121" t="str">
        <f>+IFERROR(IF(COUNT('Shareholding Pattern'!Q76),('Shareholding Pattern'!Q76),""),"")</f>
        <v/>
      </c>
      <c r="Q17" s="60" t="str">
        <f>+IFERROR(IF(COUNT('Shareholding Pattern'!R76),('Shareholding Pattern'!R76),""),"")</f>
        <v/>
      </c>
      <c r="R17" s="60" t="str">
        <f>+IFERROR(IF(COUNT('Shareholding Pattern'!S76),('Shareholding Pattern'!S76),""),"")</f>
        <v/>
      </c>
      <c r="S17" s="60" t="str">
        <f>+IFERROR(IF(COUNT('Shareholding Pattern'!T76),('Shareholding Pattern'!T76),""),"")</f>
        <v/>
      </c>
      <c r="T17" s="60" t="str">
        <f>+IFERROR(IF(COUNT('Shareholding Pattern'!U76),('Shareholding Pattern'!U76),""),"")</f>
        <v/>
      </c>
      <c r="U17" s="60" t="str">
        <f>+IFERROR(IF(COUNT('Shareholding Pattern'!V76),('Shareholding Pattern'!V76),""),"")</f>
        <v/>
      </c>
      <c r="V17" s="121" t="str">
        <f>+IFERROR(IF(COUNT('Shareholding Pattern'!W76),('Shareholding Pattern'!W76),""),"")</f>
        <v/>
      </c>
      <c r="W17" s="60" t="str">
        <f>+IFERROR(IF(COUNT('Shareholding Pattern'!X76),('Shareholding Pattern'!X76),""),"")</f>
        <v/>
      </c>
      <c r="X17" s="360" t="str">
        <f>+IFERROR(IF(COUNT('Shareholding Pattern'!Y76),('Shareholding Pattern'!Y76),""),"")</f>
        <v/>
      </c>
      <c r="Y17" s="437"/>
      <c r="Z17" s="438"/>
      <c r="AA17" s="438"/>
      <c r="AB17" s="438"/>
      <c r="AC17" s="438"/>
      <c r="AD17" s="438"/>
      <c r="AE17" s="438"/>
      <c r="AF17" s="441"/>
      <c r="AG17" s="361" t="str">
        <f>+IFERROR(IF(COUNT('Shareholding Pattern'!AH76),('Shareholding Pattern'!AH76),""),"")</f>
        <v/>
      </c>
      <c r="AH17" s="448"/>
      <c r="AI17" s="449"/>
      <c r="AJ17" s="450"/>
    </row>
    <row r="18" spans="5:36" ht="18.75">
      <c r="E18" s="43"/>
      <c r="F18" s="51" t="s">
        <v>195</v>
      </c>
      <c r="G18" s="61">
        <f>+IFERROR(IF(COUNT('Shareholding Pattern'!H79),('Shareholding Pattern'!H79),""),"")</f>
        <v>1103</v>
      </c>
      <c r="H18" s="61">
        <f>+IFERROR(IF(COUNT('Shareholding Pattern'!I79),('Shareholding Pattern'!I79),""),"")</f>
        <v>20000000</v>
      </c>
      <c r="I18" s="61" t="str">
        <f>+IFERROR(IF(COUNT('Shareholding Pattern'!J79),('Shareholding Pattern'!J79),""),"")</f>
        <v/>
      </c>
      <c r="J18" s="61" t="str">
        <f>+IFERROR(IF(COUNT('Shareholding Pattern'!K79),('Shareholding Pattern'!K79),""),"")</f>
        <v/>
      </c>
      <c r="K18" s="61">
        <f>+IFERROR(IF(COUNT('Shareholding Pattern'!L79),('Shareholding Pattern'!L79),""),"")</f>
        <v>20000000</v>
      </c>
      <c r="L18" s="181">
        <f>+IFERROR(IF(COUNT('Shareholding Pattern'!M79),('Shareholding Pattern'!M79),""),"")</f>
        <v>100</v>
      </c>
      <c r="M18" s="177">
        <f>+IFERROR(IF(COUNT('Shareholding Pattern'!N79),('Shareholding Pattern'!N79),""),"")</f>
        <v>20000000</v>
      </c>
      <c r="N18" s="209" t="str">
        <f>+IFERROR(IF(COUNT('Shareholding Pattern'!O79),('Shareholding Pattern'!O79),""),"")</f>
        <v/>
      </c>
      <c r="O18" s="209">
        <f>+IFERROR(IF(COUNT('Shareholding Pattern'!P79),('Shareholding Pattern'!P79),""),"")</f>
        <v>20000000</v>
      </c>
      <c r="P18" s="177">
        <f>+IFERROR(IF(COUNT('Shareholding Pattern'!Q79),('Shareholding Pattern'!Q79),""),"")</f>
        <v>100</v>
      </c>
      <c r="Q18" s="61" t="str">
        <f>+IFERROR(IF(COUNT('Shareholding Pattern'!R79),('Shareholding Pattern'!R79),""),"")</f>
        <v/>
      </c>
      <c r="R18" s="61" t="str">
        <f>+IFERROR(IF(COUNT('Shareholding Pattern'!S79),('Shareholding Pattern'!S79),""),"")</f>
        <v/>
      </c>
      <c r="S18" s="61" t="str">
        <f>+IFERROR(IF(COUNT('Shareholding Pattern'!T79),('Shareholding Pattern'!T79),""),"")</f>
        <v/>
      </c>
      <c r="T18" s="61" t="str">
        <f>+IFERROR(IF(COUNT('Shareholding Pattern'!U79),('Shareholding Pattern'!U79),""),"")</f>
        <v/>
      </c>
      <c r="U18" s="61">
        <f>+IFERROR(IF(COUNT('Shareholding Pattern'!V79),('Shareholding Pattern'!V79),""),"")</f>
        <v>20000000</v>
      </c>
      <c r="V18" s="181">
        <f>+IFERROR(IF(COUNT('Shareholding Pattern'!W79),('Shareholding Pattern'!W79),""),"")</f>
        <v>100</v>
      </c>
      <c r="W18" s="61" t="str">
        <f>+IFERROR(IF(COUNT('Shareholding Pattern'!X79),('Shareholding Pattern'!X79),""),"")</f>
        <v/>
      </c>
      <c r="X18" s="177" t="str">
        <f>+IFERROR(IF(COUNT('Shareholding Pattern'!Y79),('Shareholding Pattern'!Y79),""),"")</f>
        <v/>
      </c>
      <c r="Y18" s="61" t="str">
        <f>+IFERROR(IF(COUNT('Shareholding Pattern'!Z79),('Shareholding Pattern'!Z79),""),"")</f>
        <v/>
      </c>
      <c r="Z18" s="177" t="str">
        <f>+IFERROR(IF(COUNT('Shareholding Pattern'!AA79),('Shareholding Pattern'!AA79),""),"")</f>
        <v/>
      </c>
      <c r="AA18" s="61" t="str">
        <f>+IFERROR(IF(COUNT('Shareholding Pattern'!AB79),('Shareholding Pattern'!AB79),""),"")</f>
        <v/>
      </c>
      <c r="AB18" s="177" t="str">
        <f>+IFERROR(IF(COUNT('Shareholding Pattern'!AC79),('Shareholding Pattern'!AC79),""),"")</f>
        <v/>
      </c>
      <c r="AC18" s="61" t="str">
        <f>+IFERROR(IF(COUNT('Shareholding Pattern'!AD79),('Shareholding Pattern'!AD79),""),"")</f>
        <v/>
      </c>
      <c r="AD18" s="177" t="str">
        <f>+IFERROR(IF(COUNT('Shareholding Pattern'!AE79),('Shareholding Pattern'!AE79),""),"")</f>
        <v/>
      </c>
      <c r="AE18" s="61" t="str">
        <f>+IFERROR(IF(COUNT('Shareholding Pattern'!AF79),('Shareholding Pattern'!AF79),""),"")</f>
        <v/>
      </c>
      <c r="AF18" s="177" t="str">
        <f>+IFERROR(IF(COUNT('Shareholding Pattern'!AG79),('Shareholding Pattern'!AG79),""),"")</f>
        <v/>
      </c>
      <c r="AG18" s="61">
        <f>+IFERROR(IF(COUNT('Shareholding Pattern'!AH79),('Shareholding Pattern'!AH79),""),"")</f>
        <v>19888305</v>
      </c>
      <c r="AH18" s="61">
        <f>+IFERROR(IF(COUNT('Shareholding Pattern'!AI79),('Shareholding Pattern'!AI79),""),"")</f>
        <v>0</v>
      </c>
      <c r="AI18" s="61">
        <f>+IFERROR(IF(COUNT('Shareholding Pattern'!AJ79),('Shareholding Pattern'!AJ79),""),"")</f>
        <v>0</v>
      </c>
      <c r="AJ18" s="61">
        <f>+IFERROR(IF(COUNT('Shareholding Pattern'!AK79),('Shareholding Pattern'!AK79),""),"")</f>
        <v>0</v>
      </c>
    </row>
  </sheetData>
  <sheetProtection algorithmName="SHA-512" hashValue="pZrPfN01IRZHBttu10XLjhtQscGIrlVZBgrV7QUzBRxFQ8sr7LaUJ7dPN98bjMyLhi8/3CcrtRgAtnZ+wb2/Vg==" saltValue="8gvJynYiH31MMBQjsA3ZmQ==" spinCount="100000" sheet="1" objects="1" scenarios="1"/>
  <mergeCells count="27">
    <mergeCell ref="S10:S12"/>
    <mergeCell ref="U10:U12"/>
    <mergeCell ref="Y10:Z11"/>
    <mergeCell ref="AA10:AB11"/>
    <mergeCell ref="AC10:AD11"/>
    <mergeCell ref="W10:X11"/>
    <mergeCell ref="AE10:AF11"/>
    <mergeCell ref="AG10:AG12"/>
    <mergeCell ref="T10:T12"/>
    <mergeCell ref="E8:AJ8"/>
    <mergeCell ref="E9:AJ9"/>
    <mergeCell ref="AH10:AJ10"/>
    <mergeCell ref="AH11:AJ11"/>
    <mergeCell ref="M11:O11"/>
    <mergeCell ref="P11:P12"/>
    <mergeCell ref="K10:K12"/>
    <mergeCell ref="L10:L12"/>
    <mergeCell ref="M10:P10"/>
    <mergeCell ref="Q10:Q12"/>
    <mergeCell ref="R10:R12"/>
    <mergeCell ref="V10:V12"/>
    <mergeCell ref="J10:J12"/>
    <mergeCell ref="E10:E12"/>
    <mergeCell ref="F10:F12"/>
    <mergeCell ref="G10:G12"/>
    <mergeCell ref="H10:H12"/>
    <mergeCell ref="I10:I12"/>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AS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5" hidden="1"/>
    <row r="4" spans="5:45" hidden="1"/>
    <row r="5" spans="5:45" hidden="1"/>
    <row r="6" spans="5:45" hidden="1"/>
    <row r="7" spans="5:45" ht="15" customHeight="1">
      <c r="AS7" t="s">
        <v>844</v>
      </c>
    </row>
    <row r="8" spans="5:45" ht="15" customHeight="1">
      <c r="AS8" t="s">
        <v>551</v>
      </c>
    </row>
    <row r="9" spans="5:45"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S9" t="s">
        <v>846</v>
      </c>
    </row>
    <row r="10" spans="5:45"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S10" t="s">
        <v>552</v>
      </c>
    </row>
    <row r="11" spans="5:45"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c r="AS11" t="s">
        <v>847</v>
      </c>
    </row>
    <row r="12" spans="5:45" ht="20.25" customHeight="1">
      <c r="E12" s="7" t="s">
        <v>881</v>
      </c>
      <c r="F12" s="39" t="s">
        <v>354</v>
      </c>
      <c r="G12" s="22"/>
      <c r="H12" s="22"/>
      <c r="I12" s="22"/>
      <c r="J12" s="22"/>
      <c r="K12" s="22"/>
      <c r="L12" s="22"/>
      <c r="M12" s="22"/>
      <c r="N12" s="22"/>
      <c r="O12" s="22"/>
      <c r="P12" s="22"/>
      <c r="Q12" s="22"/>
      <c r="R12" s="22"/>
      <c r="S12" s="22"/>
      <c r="T12" s="22"/>
      <c r="U12" s="22"/>
      <c r="V12" s="22"/>
      <c r="W12" s="22"/>
      <c r="X12" s="22"/>
      <c r="Y12" s="22"/>
      <c r="Z12" s="22"/>
      <c r="AA12" s="22"/>
      <c r="AB12" s="22"/>
      <c r="AC12" s="23"/>
      <c r="AS12" t="s">
        <v>849</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556</v>
      </c>
    </row>
    <row r="14" spans="5:45"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S14" t="s">
        <v>575</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852</v>
      </c>
    </row>
    <row r="16" spans="5:45"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566</v>
      </c>
    </row>
  </sheetData>
  <sheetProtection algorithmName="SHA-512" hashValue="GtuPng/4h0RgWCF4eP3pXIMBoNkPLOyhhDxCHZfyZj4ipq6VYIZPGZRkl4mrAov1kgajPvUxf/TGdrLHKxdLjw==" saltValue="rkIt7FDXtKos99+aXpbDfQ=="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Y13" xr:uid="{00000000-0002-0000-26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600-000006000000}">
      <formula1>K13</formula1>
    </dataValidation>
    <dataValidation type="whole" operator="lessThanOrEqual" allowBlank="1" showInputMessage="1" showErrorMessage="1" sqref="W13" xr:uid="{564A5498-CC90-4937-9BA6-518F41B5D24D}">
      <formula1>K13</formula1>
    </dataValidation>
  </dataValidations>
  <hyperlinks>
    <hyperlink ref="G16" location="'Shareholding Pattern'!F45"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AS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5" hidden="1"/>
    <row r="4" spans="5:45" hidden="1"/>
    <row r="5" spans="5:45" hidden="1"/>
    <row r="6" spans="5:45" hidden="1"/>
    <row r="7" spans="5:45" ht="15" customHeight="1">
      <c r="AS7" t="s">
        <v>844</v>
      </c>
    </row>
    <row r="8" spans="5:45" ht="15" customHeight="1">
      <c r="AS8" t="s">
        <v>551</v>
      </c>
    </row>
    <row r="9" spans="5:45"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S9" t="s">
        <v>846</v>
      </c>
    </row>
    <row r="10" spans="5:45"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S10" t="s">
        <v>552</v>
      </c>
    </row>
    <row r="11" spans="5:45"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c r="AS11" t="s">
        <v>847</v>
      </c>
    </row>
    <row r="12" spans="5:45" ht="20.25" customHeight="1">
      <c r="E12" s="7" t="s">
        <v>882</v>
      </c>
      <c r="F12" s="39" t="s">
        <v>345</v>
      </c>
      <c r="G12" s="22"/>
      <c r="H12" s="22"/>
      <c r="I12" s="22"/>
      <c r="J12" s="22"/>
      <c r="K12" s="22"/>
      <c r="L12" s="22"/>
      <c r="M12" s="22"/>
      <c r="N12" s="22"/>
      <c r="O12" s="22"/>
      <c r="P12" s="22"/>
      <c r="Q12" s="22"/>
      <c r="R12" s="22"/>
      <c r="S12" s="22"/>
      <c r="T12" s="22"/>
      <c r="U12" s="22"/>
      <c r="V12" s="22"/>
      <c r="W12" s="22"/>
      <c r="X12" s="22"/>
      <c r="Y12" s="22"/>
      <c r="Z12" s="22"/>
      <c r="AA12" s="22"/>
      <c r="AB12" s="22"/>
      <c r="AC12" s="23"/>
      <c r="AS12" t="s">
        <v>849</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556</v>
      </c>
    </row>
    <row r="14" spans="5:45"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S14" t="s">
        <v>575</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852</v>
      </c>
    </row>
    <row r="16" spans="5:45"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566</v>
      </c>
    </row>
  </sheetData>
  <sheetProtection algorithmName="SHA-512" hashValue="juKiSKdSbaxSauL37cfQ8/elzy61T2UeXwXhcXJL4Fq7KiA/EHoxGPWntqMQpvnDQhJRhv1ygjOs0hRrzTC5zg==" saltValue="Ye65Pyo3KBsTaHzlE3kjUQ=="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H13:J13 M13:N13 Q13:S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700-000006000000}">
      <formula1>K13</formula1>
    </dataValidation>
    <dataValidation type="whole" operator="lessThanOrEqual" allowBlank="1" showInputMessage="1" showErrorMessage="1" sqref="W13" xr:uid="{CADAD0EC-76CA-4D40-BDD0-CA36600DD189}">
      <formula1>K13</formula1>
    </dataValidation>
  </dataValidations>
  <hyperlinks>
    <hyperlink ref="G16" location="'Shareholding Pattern'!F43"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46" width="0" hidden="1" customWidth="1"/>
    <col min="47" max="16384" width="20.2851562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844</v>
      </c>
    </row>
    <row r="8" spans="5:46" ht="15" customHeight="1">
      <c r="AT8" t="s">
        <v>551</v>
      </c>
    </row>
    <row r="9" spans="5:46"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T9" t="s">
        <v>846</v>
      </c>
    </row>
    <row r="10" spans="5:46"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T10" t="s">
        <v>552</v>
      </c>
    </row>
    <row r="11" spans="5:46"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c r="AT11" t="s">
        <v>847</v>
      </c>
    </row>
    <row r="12" spans="5:46" ht="20.25" customHeight="1">
      <c r="E12" s="7" t="s">
        <v>883</v>
      </c>
      <c r="F12" s="39" t="s">
        <v>333</v>
      </c>
      <c r="G12" s="22"/>
      <c r="H12" s="22"/>
      <c r="I12" s="22"/>
      <c r="J12" s="22"/>
      <c r="K12" s="22"/>
      <c r="L12" s="22"/>
      <c r="M12" s="22"/>
      <c r="N12" s="22"/>
      <c r="O12" s="22"/>
      <c r="P12" s="22"/>
      <c r="Q12" s="22"/>
      <c r="R12" s="22"/>
      <c r="S12" s="22"/>
      <c r="T12" s="22"/>
      <c r="U12" s="22"/>
      <c r="V12" s="22"/>
      <c r="W12" s="22"/>
      <c r="X12" s="22"/>
      <c r="Y12" s="22"/>
      <c r="Z12" s="22"/>
      <c r="AA12" s="22"/>
      <c r="AB12" s="22"/>
      <c r="AC12" s="23"/>
      <c r="AT12" t="s">
        <v>849</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T14" t="s">
        <v>575</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852</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566</v>
      </c>
    </row>
  </sheetData>
  <sheetProtection algorithmName="SHA-512" hashValue="yUkvQeWjSAtzujoqyf0mpn7I/nSwYZKS77XG9irjCfanbTg1hf4OO7pqwl5fL5E97gg3DhnMXQVgS5RPRRwcHw==" saltValue="aRxzoitt1Qngo8+YkNu+ng=="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Y13" xr:uid="{00000000-0002-0000-28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800-000006000000}">
      <formula1>K13</formula1>
    </dataValidation>
    <dataValidation type="whole" operator="lessThanOrEqual" allowBlank="1" showInputMessage="1" showErrorMessage="1" sqref="W13" xr:uid="{22B1088C-16A1-4FE4-B676-B9A0DBB368A5}">
      <formula1>K13</formula1>
    </dataValidation>
  </dataValidations>
  <hyperlinks>
    <hyperlink ref="G16" location="'Shareholding Pattern'!F39"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844</v>
      </c>
    </row>
    <row r="8" spans="5:46" ht="15" customHeight="1">
      <c r="AT8" t="s">
        <v>551</v>
      </c>
    </row>
    <row r="9" spans="5:46"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T9" t="s">
        <v>846</v>
      </c>
    </row>
    <row r="10" spans="5:46"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T10" t="s">
        <v>552</v>
      </c>
    </row>
    <row r="11" spans="5:46"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c r="AT11" t="s">
        <v>847</v>
      </c>
    </row>
    <row r="12" spans="5:46" ht="20.25" customHeight="1">
      <c r="E12" s="7" t="s">
        <v>884</v>
      </c>
      <c r="F12" s="39" t="s">
        <v>321</v>
      </c>
      <c r="G12" s="22"/>
      <c r="H12" s="22"/>
      <c r="I12" s="22"/>
      <c r="J12" s="22"/>
      <c r="K12" s="22"/>
      <c r="L12" s="22"/>
      <c r="M12" s="22"/>
      <c r="N12" s="22"/>
      <c r="O12" s="22"/>
      <c r="P12" s="22"/>
      <c r="Q12" s="22"/>
      <c r="R12" s="22"/>
      <c r="S12" s="22"/>
      <c r="T12" s="22"/>
      <c r="U12" s="22"/>
      <c r="V12" s="22"/>
      <c r="W12" s="22"/>
      <c r="X12" s="22"/>
      <c r="Y12" s="22"/>
      <c r="Z12" s="22"/>
      <c r="AA12" s="22"/>
      <c r="AB12" s="22"/>
      <c r="AC12" s="23"/>
      <c r="AT12" t="s">
        <v>849</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T14" t="s">
        <v>575</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852</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566</v>
      </c>
    </row>
  </sheetData>
  <sheetProtection algorithmName="SHA-512" hashValue="cl9aQvSrhbwukJVR8f6l5m2FPvNXulUJJmrMCyAFyYNBw/MEm0NV8t3yyt3Uc0RP13NJXn0iaohGVVSEM77mbg==" saltValue="Qxngjl74+N6Ie5ibhNBQXQ=="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H13:J13 M13:N13 Q13:S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900-000006000000}">
      <formula1>K13</formula1>
    </dataValidation>
    <dataValidation type="whole" operator="lessThanOrEqual" allowBlank="1" showInputMessage="1" showErrorMessage="1" sqref="W13" xr:uid="{0E158D6A-8BC0-469A-B3EA-DE6099F820FA}">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7.140625" customWidth="1"/>
    <col min="31" max="16384" width="7.14062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844</v>
      </c>
    </row>
    <row r="8" spans="5:46" ht="15" customHeight="1">
      <c r="AT8" t="s">
        <v>551</v>
      </c>
    </row>
    <row r="9" spans="5:46"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T9" t="s">
        <v>846</v>
      </c>
    </row>
    <row r="10" spans="5:46"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T10" t="s">
        <v>552</v>
      </c>
    </row>
    <row r="11" spans="5:46"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c r="AT11" t="s">
        <v>847</v>
      </c>
    </row>
    <row r="12" spans="5:46" ht="20.25" customHeight="1">
      <c r="E12" s="7" t="s">
        <v>885</v>
      </c>
      <c r="F12" s="39" t="s">
        <v>315</v>
      </c>
      <c r="G12" s="22"/>
      <c r="H12" s="22"/>
      <c r="I12" s="22"/>
      <c r="J12" s="22"/>
      <c r="K12" s="22"/>
      <c r="L12" s="22"/>
      <c r="M12" s="22"/>
      <c r="N12" s="22"/>
      <c r="O12" s="22"/>
      <c r="P12" s="22"/>
      <c r="Q12" s="22"/>
      <c r="R12" s="22"/>
      <c r="S12" s="22"/>
      <c r="T12" s="22"/>
      <c r="U12" s="22"/>
      <c r="V12" s="22"/>
      <c r="W12" s="22"/>
      <c r="X12" s="22"/>
      <c r="Y12" s="22"/>
      <c r="Z12" s="22"/>
      <c r="AA12" s="22"/>
      <c r="AB12" s="22"/>
      <c r="AC12" s="23"/>
      <c r="AT12" t="s">
        <v>849</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T14" t="s">
        <v>575</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852</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566</v>
      </c>
    </row>
  </sheetData>
  <sheetProtection algorithmName="SHA-512" hashValue="1vf8Kzrg00VUbQMXU1AZGrtX/hYP0bZS+8b7w61WnGbz+xm9N6f87Q/cKs9YDlix/EBPwVMGuKJJXyt9uPD+EA==" saltValue="NWNE6hAQwwNCcwYikTE+Lg=="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Y13" xr:uid="{00000000-0002-0000-2A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A00-000006000000}">
      <formula1>K13</formula1>
    </dataValidation>
    <dataValidation type="whole" operator="lessThanOrEqual" allowBlank="1" showInputMessage="1" showErrorMessage="1" sqref="W13" xr:uid="{711E6A94-F697-4CD2-A63E-1DFC400E287C}">
      <formula1>K13</formula1>
    </dataValidation>
  </dataValidations>
  <hyperlinks>
    <hyperlink ref="G16" location="'Shareholding Pattern'!F36"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AT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46" hidden="1"/>
    <row r="4" spans="5:46" hidden="1"/>
    <row r="5" spans="5:46" hidden="1"/>
    <row r="6" spans="5:46" hidden="1"/>
    <row r="7" spans="5:46" ht="15" customHeight="1">
      <c r="AT7" t="s">
        <v>844</v>
      </c>
    </row>
    <row r="8" spans="5:46" ht="15" customHeight="1">
      <c r="AT8" t="s">
        <v>551</v>
      </c>
    </row>
    <row r="9" spans="5:46"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c r="AT9" t="s">
        <v>846</v>
      </c>
    </row>
    <row r="10" spans="5:46"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c r="AT10" t="s">
        <v>552</v>
      </c>
    </row>
    <row r="11" spans="5:46" ht="78.75" customHeight="1">
      <c r="E11" s="545"/>
      <c r="F11" s="546"/>
      <c r="G11" s="546"/>
      <c r="H11" s="546"/>
      <c r="I11" s="546"/>
      <c r="J11" s="546"/>
      <c r="K11" s="546"/>
      <c r="L11" s="546"/>
      <c r="M11" s="24" t="s">
        <v>219</v>
      </c>
      <c r="N11" s="24" t="s">
        <v>194</v>
      </c>
      <c r="O11" s="24" t="s">
        <v>195</v>
      </c>
      <c r="P11" s="546"/>
      <c r="Q11" s="563"/>
      <c r="R11" s="566"/>
      <c r="S11" s="566"/>
      <c r="T11" s="563"/>
      <c r="U11" s="566"/>
      <c r="V11" s="591"/>
      <c r="W11" s="24" t="s">
        <v>196</v>
      </c>
      <c r="X11" s="24" t="s">
        <v>197</v>
      </c>
      <c r="Y11" s="546"/>
      <c r="Z11" s="546"/>
      <c r="AA11" s="50" t="s">
        <v>198</v>
      </c>
      <c r="AB11" s="50" t="s">
        <v>199</v>
      </c>
      <c r="AC11" s="50" t="s">
        <v>200</v>
      </c>
      <c r="AT11" t="s">
        <v>847</v>
      </c>
    </row>
    <row r="12" spans="5:46" ht="20.25" customHeight="1">
      <c r="E12" s="7" t="s">
        <v>886</v>
      </c>
      <c r="F12" s="39" t="s">
        <v>309</v>
      </c>
      <c r="G12" s="22"/>
      <c r="H12" s="22"/>
      <c r="I12" s="22"/>
      <c r="J12" s="22"/>
      <c r="K12" s="22"/>
      <c r="L12" s="22"/>
      <c r="M12" s="22"/>
      <c r="N12" s="22"/>
      <c r="O12" s="22"/>
      <c r="P12" s="22"/>
      <c r="Q12" s="22"/>
      <c r="R12" s="22"/>
      <c r="S12" s="22"/>
      <c r="T12" s="22"/>
      <c r="U12" s="22"/>
      <c r="V12" s="22"/>
      <c r="W12" s="22"/>
      <c r="X12" s="22"/>
      <c r="Y12" s="22"/>
      <c r="Z12" s="22"/>
      <c r="AA12" s="22"/>
      <c r="AB12" s="22"/>
      <c r="AC12" s="23"/>
      <c r="AT12" t="s">
        <v>849</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556</v>
      </c>
    </row>
    <row r="14" spans="5:46"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c r="AT14" t="s">
        <v>575</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852</v>
      </c>
    </row>
    <row r="16" spans="5:46" ht="20.100000000000001" customHeight="1">
      <c r="E16" s="27"/>
      <c r="F16" s="52" t="s">
        <v>501</v>
      </c>
      <c r="G16" s="52"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566</v>
      </c>
    </row>
  </sheetData>
  <sheetProtection algorithmName="SHA-512" hashValue="zTwlSsxdnhveeGu/5UfFCdBtqk5NYSax0Uqbso4vW53XXe/XZCL+/sem5KwkP/i1yRhhslC6YLUfxGbFMyE8YQ==" saltValue="ltQoJuoAd7FwknjSfxg4GQ=="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H13:J13 M13:N13 Q13:S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B00-000006000000}">
      <formula1>K13</formula1>
    </dataValidation>
    <dataValidation type="whole" operator="lessThanOrEqual" allowBlank="1" showInputMessage="1" showErrorMessage="1" sqref="W13" xr:uid="{669FBB1B-EF18-409C-B7B7-EF8864851528}">
      <formula1>K13</formula1>
    </dataValidation>
  </dataValidations>
  <hyperlinks>
    <hyperlink ref="G16" location="'Shareholding Pattern'!F35"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AG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42578125" customWidth="1"/>
    <col min="31" max="33" width="5.7109375" hidden="1" customWidth="1"/>
    <col min="34" max="16384" width="1.2851562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97"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98"/>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5"/>
      <c r="Z11" s="546"/>
      <c r="AA11" s="50" t="s">
        <v>198</v>
      </c>
      <c r="AB11" s="50" t="s">
        <v>199</v>
      </c>
      <c r="AC11" s="50" t="s">
        <v>200</v>
      </c>
    </row>
    <row r="12" spans="5:32" ht="18.75" customHeight="1">
      <c r="E12" s="7" t="s">
        <v>887</v>
      </c>
      <c r="F12" s="53" t="s">
        <v>888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501</v>
      </c>
      <c r="G16" s="52" t="s">
        <v>195</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algorithmName="SHA-512" hashValue="qS3861861deI9qeB3q1O/CZn7eO5JU/H2HJNUT2Oyl4QdOVUYX003zGlD8SKedvzr7nnVv2uPrmk/TWZt74nwA==" saltValue="Ruob5cuujd25Nq4qKDDc6w=="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H13:J13 M13:N13 Q13:S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C00-000006000000}">
      <formula1>K13</formula1>
    </dataValidation>
    <dataValidation type="whole" operator="lessThanOrEqual" allowBlank="1" showInputMessage="1" showErrorMessage="1" sqref="W13" xr:uid="{DFCC3499-4A1D-4103-8EB8-E2BE7EDA0B68}">
      <formula1>K13</formula1>
    </dataValidation>
  </dataValidations>
  <hyperlinks>
    <hyperlink ref="G16" location="'Shareholding Pattern'!F63" display="Total" xr:uid="{00000000-0004-0000-2C00-000000000000}"/>
    <hyperlink ref="F16" location="'Shareholding Pattern'!F63" display="Click here to go back" xr:uid="{00000000-0004-0000-2C00-000001000000}"/>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AF17"/>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O34" sqref="O34"/>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5.42578125" hidden="1"/>
  </cols>
  <sheetData>
    <row r="1" spans="5:32" hidden="1">
      <c r="I1">
        <v>1</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row>
    <row r="12" spans="5:32" s="6" customFormat="1" ht="20.100000000000001" customHeight="1">
      <c r="E12" s="7" t="s">
        <v>889</v>
      </c>
      <c r="F12" s="53" t="s">
        <v>890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IF(COUNT(K13:$K$15001)=0,"",SUM(AE1:AE65533))</f>
        <v>1</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t="24.95" customHeight="1">
      <c r="E15" s="48">
        <v>1</v>
      </c>
      <c r="F15" s="459" t="s">
        <v>891</v>
      </c>
      <c r="G15" s="460" t="s">
        <v>892</v>
      </c>
      <c r="H15" s="34">
        <v>3917265</v>
      </c>
      <c r="I15" s="34"/>
      <c r="J15" s="34"/>
      <c r="K15" s="262">
        <f>+IFERROR(IF(COUNT(H15:J15),ROUND(SUM(H15:J15),0),""),"")</f>
        <v>3917265</v>
      </c>
      <c r="L15" s="38">
        <f>+IFERROR(IF(COUNT(K15),ROUND(K15/'Shareholding Pattern'!$L$78*100,2),""),"")</f>
        <v>19.59</v>
      </c>
      <c r="M15" s="131">
        <f>IF(H15="","",H15)</f>
        <v>3917265</v>
      </c>
      <c r="N15" s="131"/>
      <c r="O15" s="458">
        <f>+IFERROR(IF(COUNT(M15:N15),ROUND(SUM(M15,N15),2),""),"")</f>
        <v>3917265</v>
      </c>
      <c r="P15" s="38">
        <f>+IFERROR(IF(COUNT(O15),ROUND(O15/('Shareholding Pattern'!$P$79)*100,2),""),"")</f>
        <v>19.59</v>
      </c>
      <c r="Q15" s="34"/>
      <c r="R15" s="34"/>
      <c r="S15" s="34"/>
      <c r="T15" s="262" t="str">
        <f>+IFERROR(IF(COUNT(Q15:S15),ROUND(SUM(Q15:S15),0),""),"")</f>
        <v/>
      </c>
      <c r="U15" s="262">
        <f>+IFERROR(IF(COUNT(K15,T15),ROUND(SUM(K15,T15),0),""),"")</f>
        <v>3917265</v>
      </c>
      <c r="V15" s="38">
        <f>+IFERROR(IF(COUNT(K15,T15),ROUND(SUM(T15,K15)/SUM('Shareholding Pattern'!$L$78,'Shareholding Pattern'!$U$78)*100,2),""),"")</f>
        <v>19.59</v>
      </c>
      <c r="W15" s="34"/>
      <c r="X15" s="458" t="str">
        <f>+IFERROR(IF(COUNT(W15),ROUND(SUM(W15)/SUM(K15)*100,2),""),0)</f>
        <v/>
      </c>
      <c r="Y15" s="34">
        <v>3917265</v>
      </c>
      <c r="Z15" s="176"/>
      <c r="AA15" s="34">
        <v>0</v>
      </c>
      <c r="AB15" s="34">
        <v>0</v>
      </c>
      <c r="AC15" s="34">
        <v>0</v>
      </c>
      <c r="AD15" s="9"/>
      <c r="AE15" s="9">
        <f>IF(SUM(K15)&gt;0,1,0)</f>
        <v>1</v>
      </c>
    </row>
    <row r="16" spans="5:32" hidden="1">
      <c r="E16" s="1"/>
      <c r="F16" s="2"/>
      <c r="G16" s="2"/>
      <c r="H16" s="2"/>
      <c r="I16" s="2"/>
      <c r="J16" s="2"/>
      <c r="K16" s="2"/>
      <c r="L16" s="2"/>
      <c r="M16" s="2"/>
      <c r="N16" s="2"/>
      <c r="O16" s="2"/>
      <c r="P16" s="2"/>
      <c r="Q16" s="2"/>
      <c r="R16" s="2"/>
      <c r="S16" s="2"/>
      <c r="T16" s="2"/>
      <c r="U16" s="2"/>
      <c r="V16" s="2"/>
      <c r="W16" s="2"/>
      <c r="X16" s="2"/>
      <c r="Y16" s="31"/>
      <c r="Z16" s="31"/>
      <c r="AA16" s="31"/>
      <c r="AB16" s="31"/>
      <c r="AC16" s="32"/>
    </row>
    <row r="17" spans="5:29" ht="20.100000000000001" customHeight="1">
      <c r="E17" s="27"/>
      <c r="F17" s="52" t="s">
        <v>501</v>
      </c>
      <c r="G17" s="52" t="s">
        <v>195</v>
      </c>
      <c r="H17" s="47">
        <f>+IFERROR(IF(COUNT(H14:H16),ROUND(SUM(H14:H16),0),""),"")</f>
        <v>3917265</v>
      </c>
      <c r="I17" s="47" t="str">
        <f>+IFERROR(IF(COUNT(I14:I16),ROUND(SUM(I14:I16),0),""),"")</f>
        <v/>
      </c>
      <c r="J17" s="47" t="str">
        <f>+IFERROR(IF(COUNT(J14:J16),ROUND(SUM(J14:J16),0),""),"")</f>
        <v/>
      </c>
      <c r="K17" s="47">
        <f>+IFERROR(IF(COUNT(K14:K16),ROUND(SUM(K14:K16),0),""),"")</f>
        <v>3917265</v>
      </c>
      <c r="L17" s="141">
        <f>+IFERROR(IF(COUNT(K17),ROUND(K17/'Shareholding Pattern'!$L$78*100,2),""),"")</f>
        <v>19.59</v>
      </c>
      <c r="M17" s="121">
        <f>+IFERROR(IF(COUNT(M14:M16),ROUND(SUM(M14:M16),0),""),"")</f>
        <v>3917265</v>
      </c>
      <c r="N17" s="121" t="str">
        <f>+IFERROR(IF(COUNT(N14:N16),ROUND(SUM(N14:N16),0),""),"")</f>
        <v/>
      </c>
      <c r="O17" s="121">
        <f>+IFERROR(IF(COUNT(O14:O16),ROUND(SUM(O14:O16),0),""),"")</f>
        <v>3917265</v>
      </c>
      <c r="P17" s="141">
        <f>+IFERROR(IF(COUNT(O17),ROUND(O17/('Shareholding Pattern'!$P$79)*100,2),""),"")</f>
        <v>19.59</v>
      </c>
      <c r="Q17" s="47" t="str">
        <f>+IFERROR(IF(COUNT(Q14:Q16),ROUND(SUM(Q14:Q16),0),""),"")</f>
        <v/>
      </c>
      <c r="R17" s="47" t="str">
        <f>+IFERROR(IF(COUNT(R14:R16),ROUND(SUM(R14:R16),0),""),"")</f>
        <v/>
      </c>
      <c r="S17" s="47" t="str">
        <f>+IFERROR(IF(COUNT(S14:S16),ROUND(SUM(S14:S16),0),""),"")</f>
        <v/>
      </c>
      <c r="T17" s="47" t="str">
        <f>+IFERROR(IF(COUNT(T14:T16),ROUND(SUM(T14:T16),0),""),"")</f>
        <v/>
      </c>
      <c r="U17" s="47">
        <f>+IFERROR(IF(COUNT(U14:U16),ROUND(SUM(U14:U16),0),""),"")</f>
        <v>3917265</v>
      </c>
      <c r="V17" s="141">
        <f>+IFERROR(IF(COUNT(K17,T17),ROUND(SUM(T17,K17)/SUM('Shareholding Pattern'!$L$78,'Shareholding Pattern'!$U$78)*100,2),""),"")</f>
        <v>19.59</v>
      </c>
      <c r="W17" s="47" t="str">
        <f>+IFERROR(IF(COUNT(W14:W16),ROUND(SUM(W14:W16),0),""),"")</f>
        <v/>
      </c>
      <c r="X17" s="141" t="str">
        <f>+IFERROR(IF(COUNT(W17),ROUND(SUM(W17)/SUM(K17)*100,2),""),0)</f>
        <v/>
      </c>
      <c r="Y17" s="47">
        <f>+IFERROR(IF(COUNT(Y14:Y16),ROUND(SUM(Y14:Y16),0),""),"")</f>
        <v>3917265</v>
      </c>
      <c r="Z17" s="348"/>
      <c r="AA17" s="47">
        <f>+IFERROR(IF(COUNT(AA14:AA16),ROUND(SUM(AA14:AA16),0),""),"")</f>
        <v>0</v>
      </c>
      <c r="AB17" s="47">
        <f>+IFERROR(IF(COUNT(AB14:AB16),ROUND(SUM(AB14:AB16),0),""),"")</f>
        <v>0</v>
      </c>
      <c r="AC17" s="47">
        <f>+IFERROR(IF(COUNT(AC14:AC16),ROUND(SUM(AC14:AC16),0),""),"")</f>
        <v>0</v>
      </c>
    </row>
  </sheetData>
  <sheetProtection algorithmName="SHA-512" hashValue="tdv4My0/gBi7EIhWOm8nRZXIzPanMnLYx8YRhOb9xSHgV3eTjnSV4hhuoHtujiVUMNUNTUT9gGs3dEKzeYwBDg==" saltValue="kCfIb+pbvIIOpCEN/Cg90g==" spinCount="100000" sheet="1" objects="1" scenarios="1"/>
  <dataConsolidate/>
  <mergeCells count="22">
    <mergeCell ref="AA9:AC9"/>
    <mergeCell ref="AA10:AC10"/>
    <mergeCell ref="Z9:Z11"/>
    <mergeCell ref="E9:E11"/>
    <mergeCell ref="F9:F11"/>
    <mergeCell ref="G9:G11"/>
    <mergeCell ref="H9:H11"/>
    <mergeCell ref="I9:I11"/>
    <mergeCell ref="Q9:Q11"/>
    <mergeCell ref="R9:R11"/>
    <mergeCell ref="M10:O10"/>
    <mergeCell ref="P10:P11"/>
    <mergeCell ref="J9:J11"/>
    <mergeCell ref="K9:K11"/>
    <mergeCell ref="L9:L11"/>
    <mergeCell ref="M9:P9"/>
    <mergeCell ref="S9:S11"/>
    <mergeCell ref="U9:U11"/>
    <mergeCell ref="W9:X10"/>
    <mergeCell ref="Y9:Y11"/>
    <mergeCell ref="V9:V11"/>
    <mergeCell ref="T9:T11"/>
  </mergeCells>
  <dataValidations count="7">
    <dataValidation type="whole" operator="lessThanOrEqual" allowBlank="1" showInputMessage="1" showErrorMessage="1" sqref="Y13 Y15" xr:uid="{00000000-0002-0000-2D00-000001000000}">
      <formula1>K13</formula1>
    </dataValidation>
    <dataValidation type="textLength" operator="equal" allowBlank="1" showInputMessage="1" showErrorMessage="1" prompt="[A-Z][A-Z][A-Z][A-Z][A-Z][0-9][0-9][0-9][0-9][A-Z]_x000a__x000a_In absence of PAN write : ZZZZZ9999Z" sqref="G13 G15" xr:uid="{00000000-0002-0000-2D00-000002000000}">
      <formula1>10</formula1>
    </dataValidation>
    <dataValidation type="whole" operator="greaterThanOrEqual" allowBlank="1" showInputMessage="1" showErrorMessage="1" sqref="H13:J13 M13:N13 Q13:S13 H15:J15 M15:N15 Q15:S15"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2D00-000006000000}">
      <formula1>K13</formula1>
    </dataValidation>
    <dataValidation type="whole" operator="lessThanOrEqual" allowBlank="1" showInputMessage="1" showErrorMessage="1" sqref="W13 W15" xr:uid="{E43E8256-3044-4116-A82F-739BA4C9E879}">
      <formula1>K13</formula1>
    </dataValidation>
  </dataValidations>
  <hyperlinks>
    <hyperlink ref="G17" location="'Shareholding Pattern'!F64" display="Total" xr:uid="{00000000-0004-0000-2D00-000000000000}"/>
    <hyperlink ref="F17" location="'Shareholding Pattern'!F64"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5703125" customWidth="1"/>
    <col min="31" max="16384" width="4.8554687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4" t="s">
        <v>177</v>
      </c>
      <c r="R9" s="564" t="s">
        <v>214</v>
      </c>
      <c r="S9" s="564" t="s">
        <v>215</v>
      </c>
      <c r="T9" s="563" t="s">
        <v>180</v>
      </c>
      <c r="U9" s="564" t="s">
        <v>181</v>
      </c>
      <c r="V9" s="607" t="s">
        <v>182</v>
      </c>
      <c r="W9" s="574" t="s">
        <v>183</v>
      </c>
      <c r="X9" s="575"/>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5"/>
      <c r="R10" s="565"/>
      <c r="S10" s="565"/>
      <c r="T10" s="563"/>
      <c r="U10" s="565"/>
      <c r="V10" s="608"/>
      <c r="W10" s="547"/>
      <c r="X10" s="548"/>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6"/>
      <c r="R11" s="566"/>
      <c r="S11" s="566"/>
      <c r="T11" s="563"/>
      <c r="U11" s="566"/>
      <c r="V11" s="609"/>
      <c r="W11" s="24" t="s">
        <v>196</v>
      </c>
      <c r="X11" s="24" t="s">
        <v>197</v>
      </c>
      <c r="Y11" s="546"/>
      <c r="Z11" s="546"/>
      <c r="AA11" s="50" t="s">
        <v>198</v>
      </c>
      <c r="AB11" s="50" t="s">
        <v>199</v>
      </c>
      <c r="AC11" s="50" t="s">
        <v>200</v>
      </c>
    </row>
    <row r="12" spans="5:32" s="6" customFormat="1" ht="20.100000000000001" customHeight="1">
      <c r="E12" s="7" t="s">
        <v>893</v>
      </c>
      <c r="F12" s="39" t="s">
        <v>327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501</v>
      </c>
      <c r="G16" s="52" t="s">
        <v>195</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algorithmName="SHA-512" hashValue="01j0N80JLdAn55tuOpEipgo5dJOFPAErEHUAwjeBmS04n86+iM2GJG9Gi3g8hZILllov04B6Em7XxsLF/GQfmg==" saltValue="pc8BpPj+o1DzOo76o6h7EA==" spinCount="100000"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H13:J13 M13:N13 Q13:S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E00-000006000000}">
      <formula1>K13</formula1>
    </dataValidation>
    <dataValidation type="whole" operator="lessThanOrEqual" allowBlank="1" showInputMessage="1" showErrorMessage="1" sqref="W13" xr:uid="{C5E19B31-9AA6-4CCA-B7F2-441AEE9A9EB2}">
      <formula1>K13</formula1>
    </dataValidation>
  </dataValidations>
  <hyperlinks>
    <hyperlink ref="G16" location="'Shareholding Pattern'!F38" display="Total" xr:uid="{00000000-0004-0000-2E00-000000000000}"/>
    <hyperlink ref="F16" location="'Shareholding Pattern'!F38"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hidden="1" customWidth="1"/>
    <col min="21" max="21" width="14.7109375" customWidth="1"/>
    <col min="22" max="22" width="8.42578125" hidden="1" customWidth="1"/>
    <col min="23" max="23" width="15.42578125" hidden="1" customWidth="1"/>
    <col min="24" max="24" width="19.140625" hidden="1" customWidth="1"/>
    <col min="25" max="25" width="3.85546875" customWidth="1"/>
    <col min="26" max="26" width="2.5703125" customWidth="1"/>
    <col min="27" max="16383" width="4.28515625" hidden="1"/>
    <col min="16384" max="16384" width="4.42578125" hidden="1"/>
  </cols>
  <sheetData>
    <row r="1" spans="5:30" hidden="1">
      <c r="I1">
        <v>0</v>
      </c>
    </row>
    <row r="2" spans="5:30" hidden="1">
      <c r="F2" t="s">
        <v>490</v>
      </c>
      <c r="G2" t="s">
        <v>491</v>
      </c>
      <c r="H2" t="s">
        <v>137</v>
      </c>
      <c r="I2" t="s">
        <v>138</v>
      </c>
      <c r="J2" t="s">
        <v>139</v>
      </c>
      <c r="K2" t="s">
        <v>140</v>
      </c>
      <c r="L2" t="s">
        <v>141</v>
      </c>
      <c r="M2" t="s">
        <v>142</v>
      </c>
      <c r="N2" t="s">
        <v>143</v>
      </c>
      <c r="O2" t="s">
        <v>144</v>
      </c>
      <c r="P2" t="s">
        <v>145</v>
      </c>
      <c r="Q2" t="s">
        <v>146</v>
      </c>
      <c r="R2" t="s">
        <v>147</v>
      </c>
      <c r="S2" t="s">
        <v>894</v>
      </c>
      <c r="T2" t="s">
        <v>895</v>
      </c>
      <c r="U2" t="s">
        <v>152</v>
      </c>
      <c r="V2" t="s">
        <v>153</v>
      </c>
      <c r="W2" t="s">
        <v>162</v>
      </c>
      <c r="X2" t="s">
        <v>492</v>
      </c>
    </row>
    <row r="3" spans="5:30" hidden="1"/>
    <row r="4" spans="5:30" hidden="1"/>
    <row r="5" spans="5:30" hidden="1"/>
    <row r="6" spans="5:30" hidden="1"/>
    <row r="7" spans="5:30" ht="15" customHeight="1"/>
    <row r="8" spans="5:30" ht="15" customHeight="1"/>
    <row r="9" spans="5:30" ht="29.25" customHeight="1">
      <c r="E9" s="597" t="s">
        <v>896</v>
      </c>
      <c r="F9" s="546" t="s">
        <v>496</v>
      </c>
      <c r="G9" s="546" t="s">
        <v>497</v>
      </c>
      <c r="H9" s="546" t="s">
        <v>171</v>
      </c>
      <c r="I9" s="546" t="s">
        <v>172</v>
      </c>
      <c r="J9" s="546" t="s">
        <v>173</v>
      </c>
      <c r="K9" s="546" t="s">
        <v>174</v>
      </c>
      <c r="L9" s="546" t="s">
        <v>175</v>
      </c>
      <c r="M9" s="546" t="s">
        <v>213</v>
      </c>
      <c r="N9" s="546"/>
      <c r="O9" s="546"/>
      <c r="P9" s="546"/>
      <c r="Q9" s="546" t="s">
        <v>897</v>
      </c>
      <c r="R9" s="597" t="s">
        <v>898</v>
      </c>
      <c r="S9" s="597" t="s">
        <v>899</v>
      </c>
      <c r="T9" s="546" t="s">
        <v>900</v>
      </c>
      <c r="U9" s="546" t="s">
        <v>901</v>
      </c>
      <c r="V9" s="546"/>
      <c r="W9" s="546" t="s">
        <v>845</v>
      </c>
      <c r="X9" s="546" t="s">
        <v>492</v>
      </c>
    </row>
    <row r="10" spans="5:30" ht="31.5" customHeight="1">
      <c r="E10" s="598"/>
      <c r="F10" s="546"/>
      <c r="G10" s="546"/>
      <c r="H10" s="546"/>
      <c r="I10" s="546"/>
      <c r="J10" s="546"/>
      <c r="K10" s="546"/>
      <c r="L10" s="546"/>
      <c r="M10" s="546" t="s">
        <v>217</v>
      </c>
      <c r="N10" s="546"/>
      <c r="O10" s="546"/>
      <c r="P10" s="546" t="s">
        <v>218</v>
      </c>
      <c r="Q10" s="546"/>
      <c r="R10" s="598"/>
      <c r="S10" s="598"/>
      <c r="T10" s="546"/>
      <c r="U10" s="546"/>
      <c r="V10" s="546"/>
      <c r="W10" s="546"/>
      <c r="X10" s="546"/>
    </row>
    <row r="11" spans="5:30" ht="78.75" customHeight="1">
      <c r="E11" s="545"/>
      <c r="F11" s="546"/>
      <c r="G11" s="546"/>
      <c r="H11" s="546"/>
      <c r="I11" s="546"/>
      <c r="J11" s="546"/>
      <c r="K11" s="546"/>
      <c r="L11" s="546"/>
      <c r="M11" s="24" t="s">
        <v>219</v>
      </c>
      <c r="N11" s="24" t="s">
        <v>570</v>
      </c>
      <c r="O11" s="24" t="s">
        <v>195</v>
      </c>
      <c r="P11" s="546"/>
      <c r="Q11" s="546"/>
      <c r="R11" s="545"/>
      <c r="S11" s="545"/>
      <c r="T11" s="546"/>
      <c r="U11" s="24" t="s">
        <v>196</v>
      </c>
      <c r="V11" s="24" t="s">
        <v>197</v>
      </c>
      <c r="W11" s="546"/>
      <c r="X11" s="546"/>
    </row>
    <row r="12" spans="5:30" ht="18.75" customHeight="1">
      <c r="E12" s="7" t="s">
        <v>868</v>
      </c>
      <c r="F12" s="39" t="s">
        <v>902</v>
      </c>
      <c r="G12" s="22"/>
      <c r="H12" s="22"/>
      <c r="I12" s="22"/>
      <c r="J12" s="22"/>
      <c r="K12" s="22"/>
      <c r="L12" s="22"/>
      <c r="M12" s="22"/>
      <c r="N12" s="22"/>
      <c r="O12" s="22"/>
      <c r="P12" s="22"/>
      <c r="Q12" s="22"/>
      <c r="R12" s="22"/>
      <c r="S12" s="22"/>
      <c r="T12" s="22"/>
      <c r="U12" s="22"/>
      <c r="V12" s="22"/>
      <c r="W12" s="22"/>
      <c r="X12" s="23"/>
    </row>
    <row r="13" spans="5:30" s="9" customFormat="1" ht="20.100000000000001"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5" t="str">
        <f>+IFERROR(IF(COUNT(Q13:R13),ROUND(SUM(Q13:R13),0),""),"")</f>
        <v/>
      </c>
      <c r="T13" s="13" t="str">
        <f>+IFERROR(IF(COUNT(K13,S13),ROUND(SUM(S13,K13)/SUM('Shareholding Pattern'!$L$78,'Shareholding Pattern'!$U$78)*100,2),""),"")</f>
        <v/>
      </c>
      <c r="U13" s="34"/>
      <c r="V13" s="13" t="str">
        <f>+IFERROR(IF(COUNT(U13),ROUND(SUM(U13)/SUM(K13)*100,2),""),0)</f>
        <v/>
      </c>
      <c r="W13" s="34"/>
      <c r="X13" s="176"/>
      <c r="AC13" s="9">
        <f>IF(SUM(H13:W13)&gt;0,1,0)</f>
        <v>0</v>
      </c>
      <c r="AD13" s="9">
        <f>SUM(AC15:AC65535)</f>
        <v>0</v>
      </c>
    </row>
    <row r="14" spans="5:30" ht="24.95" customHeight="1">
      <c r="E14" s="30"/>
      <c r="F14" s="31"/>
      <c r="G14" s="160" t="s">
        <v>903</v>
      </c>
      <c r="H14" s="31"/>
      <c r="I14" s="31"/>
      <c r="J14" s="31"/>
      <c r="K14" s="31"/>
      <c r="L14" s="31"/>
      <c r="M14" s="31"/>
      <c r="N14" s="31"/>
      <c r="O14" s="31"/>
      <c r="P14" s="31"/>
      <c r="Q14" s="31"/>
      <c r="R14" s="31"/>
      <c r="S14" s="31"/>
      <c r="T14" s="31"/>
      <c r="U14" s="31"/>
      <c r="V14" s="31"/>
      <c r="W14" s="31"/>
      <c r="X14" s="32"/>
    </row>
    <row r="15" spans="5:30" ht="24.95" hidden="1" customHeight="1">
      <c r="E15" s="1"/>
      <c r="F15" s="2"/>
      <c r="G15" s="2"/>
      <c r="H15" s="2"/>
      <c r="I15" s="2"/>
      <c r="J15" s="2"/>
      <c r="K15" s="2"/>
      <c r="L15" s="2"/>
      <c r="M15" s="2"/>
      <c r="N15" s="2"/>
      <c r="O15" s="2"/>
      <c r="P15" s="2"/>
      <c r="Q15" s="2"/>
      <c r="R15" s="2"/>
      <c r="S15" s="2"/>
      <c r="T15" s="2"/>
      <c r="U15" s="2"/>
      <c r="V15" s="2"/>
      <c r="W15" s="32"/>
    </row>
    <row r="16" spans="5:30" ht="20.100000000000001" customHeight="1">
      <c r="E16" s="27"/>
      <c r="F16" s="52" t="s">
        <v>501</v>
      </c>
      <c r="G16" s="52" t="s">
        <v>195</v>
      </c>
      <c r="H16" s="40" t="str">
        <f>+IFERROR(IF(COUNT(H13:H15),ROUND(SUM(H13:H15),0),""),"")</f>
        <v/>
      </c>
      <c r="I16" s="40" t="str">
        <f>+IFERROR(IF(COUNT(I13:I15),ROUND(SUM(I13:I15),0),""),"")</f>
        <v/>
      </c>
      <c r="J16" s="40" t="str">
        <f>+IFERROR(IF(COUNT(J13:J15),ROUND(SUM(J13:J15),0),""),"")</f>
        <v/>
      </c>
      <c r="K16" s="40" t="str">
        <f>+IFERROR(IF(COUNT(K13:K15),ROUND(SUM(K13:K15),0),""),"")</f>
        <v/>
      </c>
      <c r="L16" s="13" t="str">
        <f>+IFERROR(IF(COUNT(K16),ROUND(K16/'Shareholding Pattern'!$L$78*100,2),""),"")</f>
        <v/>
      </c>
      <c r="M16" s="25" t="str">
        <f>+IFERROR(IF(COUNT(M13:M15),ROUND(SUM(M13:M15),0),""),"")</f>
        <v/>
      </c>
      <c r="N16" s="25" t="str">
        <f>+IFERROR(IF(COUNT(N13:N15),ROUND(SUM(N13:N15),0),""),"")</f>
        <v/>
      </c>
      <c r="O16" s="25" t="str">
        <f>+IFERROR(IF(COUNT(O13:O15),ROUND(SUM(O13:O15),0),""),"")</f>
        <v/>
      </c>
      <c r="P16" s="13" t="str">
        <f>+IFERROR(IF(COUNT(O16),ROUND(O16/('Shareholding Pattern'!$P$79)*100,2),""),"")</f>
        <v/>
      </c>
      <c r="Q16" s="40" t="str">
        <f>+IFERROR(IF(COUNT(Q13:Q15),ROUND(SUM(Q13:Q15),0),""),"")</f>
        <v/>
      </c>
      <c r="R16" s="40" t="str">
        <f>+IFERROR(IF(COUNT(R13:R15),ROUND(SUM(R13:R15),0),""),"")</f>
        <v/>
      </c>
      <c r="S16" s="40" t="str">
        <f>+IFERROR(IF(COUNT(S13:S15),ROUND(SUM(S13:S15),0),""),"")</f>
        <v/>
      </c>
      <c r="T16" s="13" t="str">
        <f>+IFERROR(IF(COUNT(K16,S16),ROUND(SUM(S16,K16)/SUM('Shareholding Pattern'!$L$78,'Shareholding Pattern'!$U$78)*100,2),""),"")</f>
        <v/>
      </c>
      <c r="U16" s="40" t="str">
        <f>+IFERROR(IF(COUNT(U13:U15),ROUND(SUM(U13:U15),0),""),"")</f>
        <v/>
      </c>
      <c r="V16" s="13" t="str">
        <f>+IFERROR(IF(COUNT(U16),ROUND(SUM(U16)/SUM(K16)*100,2),""),0)</f>
        <v/>
      </c>
      <c r="W16" s="40" t="str">
        <f>+IFERROR(IF(COUNT(W13:W15),ROUND(SUM(W13:W15),0),""),"")</f>
        <v/>
      </c>
    </row>
  </sheetData>
  <sheetProtection algorithmName="SHA-512" hashValue="icFR139UwL3Gl2byiGxn4daYGhiUmjfZYfmPXkSsl8TJpbj5LptRyjHUgT/fpW/gTQx3dh1hcZiPMvUywH1LFw==" saltValue="WpbbEjsKkrWJMOdMqqsafw==" spinCount="100000" sheet="1" objects="1" scenarios="1"/>
  <mergeCells count="18">
    <mergeCell ref="J9:J11"/>
    <mergeCell ref="K9:K11"/>
    <mergeCell ref="L9:L11"/>
    <mergeCell ref="M9:P9"/>
    <mergeCell ref="X9:X11"/>
    <mergeCell ref="Q9:Q11"/>
    <mergeCell ref="E9:E11"/>
    <mergeCell ref="U9:V10"/>
    <mergeCell ref="W9:W11"/>
    <mergeCell ref="F9:F11"/>
    <mergeCell ref="G9:G11"/>
    <mergeCell ref="H9:H11"/>
    <mergeCell ref="I9:I11"/>
    <mergeCell ref="S9:S11"/>
    <mergeCell ref="M10:O10"/>
    <mergeCell ref="T9:T11"/>
    <mergeCell ref="P10:P11"/>
    <mergeCell ref="R9:R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BN83"/>
  <sheetViews>
    <sheetView showGridLines="0" zoomScale="80" zoomScaleNormal="80" workbookViewId="0">
      <pane xSplit="7" ySplit="11" topLeftCell="H60" activePane="bottomRight" state="frozen"/>
      <selection pane="topRight" activeCell="H7" sqref="H7"/>
      <selection pane="bottomLeft" activeCell="D12" sqref="D12"/>
      <selection pane="bottomRight" activeCell="F69" sqref="F69"/>
    </sheetView>
  </sheetViews>
  <sheetFormatPr defaultColWidth="0" defaultRowHeight="15"/>
  <cols>
    <col min="1" max="3" width="2.7109375" hidden="1" customWidth="1"/>
    <col min="4" max="4" width="2.28515625" customWidth="1"/>
    <col min="5" max="5" width="6.5703125" customWidth="1"/>
    <col min="6" max="6" width="46.5703125" customWidth="1"/>
    <col min="7" max="7" width="5.5703125" hidden="1" customWidth="1"/>
    <col min="8" max="10" width="20.7109375" style="101" customWidth="1"/>
    <col min="11" max="12" width="20.7109375" customWidth="1"/>
    <col min="13" max="13" width="20.7109375" style="85" customWidth="1"/>
    <col min="14" max="15" width="20.7109375" style="49" customWidth="1"/>
    <col min="16" max="16" width="20.7109375" style="101" customWidth="1"/>
    <col min="17" max="17" width="20.7109375" style="85" customWidth="1"/>
    <col min="18" max="22" width="20.7109375" style="101" customWidth="1"/>
    <col min="23" max="23" width="23.7109375" style="49" customWidth="1"/>
    <col min="24" max="25" width="20.7109375" style="49" customWidth="1"/>
    <col min="26" max="26" width="20.7109375" style="101" customWidth="1"/>
    <col min="27" max="33" width="20.7109375" style="49" customWidth="1"/>
    <col min="34" max="34" width="20.7109375" style="101" customWidth="1"/>
    <col min="35" max="37" width="20.7109375" customWidth="1"/>
    <col min="38" max="38" width="5.5703125" customWidth="1"/>
    <col min="39" max="16384" width="5.5703125" hidden="1"/>
  </cols>
  <sheetData>
    <row r="1" spans="5:66" hidden="1"/>
    <row r="2" spans="5:66" hidden="1">
      <c r="H2" s="101" t="s">
        <v>136</v>
      </c>
      <c r="I2" s="101" t="s">
        <v>137</v>
      </c>
      <c r="J2" s="101" t="s">
        <v>138</v>
      </c>
      <c r="K2" t="s">
        <v>139</v>
      </c>
      <c r="L2" t="s">
        <v>140</v>
      </c>
      <c r="M2" s="85" t="s">
        <v>141</v>
      </c>
      <c r="N2" s="49" t="s">
        <v>142</v>
      </c>
      <c r="O2" s="49" t="s">
        <v>143</v>
      </c>
      <c r="P2" s="101" t="s">
        <v>144</v>
      </c>
      <c r="Q2" s="85" t="s">
        <v>145</v>
      </c>
      <c r="R2" s="101" t="s">
        <v>146</v>
      </c>
      <c r="S2" s="101" t="s">
        <v>210</v>
      </c>
      <c r="T2" s="101" t="s">
        <v>211</v>
      </c>
      <c r="U2" s="101" t="s">
        <v>149</v>
      </c>
      <c r="V2" s="101" t="s">
        <v>150</v>
      </c>
      <c r="W2" s="49" t="s">
        <v>151</v>
      </c>
      <c r="X2" s="49" t="s">
        <v>152</v>
      </c>
      <c r="Y2" s="49" t="s">
        <v>153</v>
      </c>
      <c r="Z2" s="101" t="s">
        <v>154</v>
      </c>
      <c r="AA2" s="49" t="s">
        <v>155</v>
      </c>
      <c r="AB2" s="49" t="s">
        <v>156</v>
      </c>
      <c r="AC2" s="49" t="s">
        <v>157</v>
      </c>
      <c r="AD2" s="49" t="s">
        <v>158</v>
      </c>
      <c r="AE2" s="49" t="s">
        <v>159</v>
      </c>
      <c r="AF2" s="49" t="s">
        <v>160</v>
      </c>
      <c r="AG2" s="49" t="s">
        <v>161</v>
      </c>
      <c r="AH2" s="101" t="s">
        <v>162</v>
      </c>
      <c r="AI2" s="49" t="s">
        <v>163</v>
      </c>
      <c r="AJ2" s="101" t="s">
        <v>164</v>
      </c>
      <c r="AK2" s="49" t="s">
        <v>165</v>
      </c>
    </row>
    <row r="3" spans="5:66" hidden="1"/>
    <row r="4" spans="5:66" hidden="1"/>
    <row r="5" spans="5:66" hidden="1"/>
    <row r="6" spans="5:66" hidden="1"/>
    <row r="7" spans="5:66" ht="15" customHeight="1"/>
    <row r="8" spans="5:66" ht="15" customHeight="1">
      <c r="R8" s="266"/>
      <c r="S8" s="266"/>
      <c r="T8" s="266"/>
      <c r="U8" s="266"/>
    </row>
    <row r="9" spans="5:66" ht="20.100000000000001" customHeight="1">
      <c r="E9" s="570" t="s">
        <v>85</v>
      </c>
      <c r="F9" s="574" t="s">
        <v>212</v>
      </c>
      <c r="G9" s="575"/>
      <c r="H9" s="563" t="s">
        <v>170</v>
      </c>
      <c r="I9" s="563" t="s">
        <v>171</v>
      </c>
      <c r="J9" s="563" t="s">
        <v>172</v>
      </c>
      <c r="K9" s="546" t="s">
        <v>173</v>
      </c>
      <c r="L9" s="546" t="s">
        <v>174</v>
      </c>
      <c r="M9" s="567" t="s">
        <v>175</v>
      </c>
      <c r="N9" s="557" t="s">
        <v>213</v>
      </c>
      <c r="O9" s="558"/>
      <c r="P9" s="558"/>
      <c r="Q9" s="559"/>
      <c r="R9" s="563" t="s">
        <v>177</v>
      </c>
      <c r="S9" s="564" t="s">
        <v>214</v>
      </c>
      <c r="T9" s="564" t="s">
        <v>215</v>
      </c>
      <c r="U9" s="563" t="s">
        <v>180</v>
      </c>
      <c r="V9" s="564" t="s">
        <v>181</v>
      </c>
      <c r="W9" s="591" t="s">
        <v>182</v>
      </c>
      <c r="X9" s="546" t="s">
        <v>183</v>
      </c>
      <c r="Y9" s="546"/>
      <c r="Z9" s="546" t="s">
        <v>184</v>
      </c>
      <c r="AA9" s="546"/>
      <c r="AB9" s="546" t="s">
        <v>185</v>
      </c>
      <c r="AC9" s="546"/>
      <c r="AD9" s="574" t="s">
        <v>186</v>
      </c>
      <c r="AE9" s="575"/>
      <c r="AF9" s="574" t="s">
        <v>216</v>
      </c>
      <c r="AG9" s="575"/>
      <c r="AH9" s="563" t="s">
        <v>188</v>
      </c>
      <c r="AI9" s="580" t="s">
        <v>189</v>
      </c>
      <c r="AJ9" s="581"/>
      <c r="AK9" s="582"/>
    </row>
    <row r="10" spans="5:66" ht="20.100000000000001" customHeight="1">
      <c r="E10" s="571"/>
      <c r="F10" s="576"/>
      <c r="G10" s="577"/>
      <c r="H10" s="563"/>
      <c r="I10" s="563"/>
      <c r="J10" s="563"/>
      <c r="K10" s="546"/>
      <c r="L10" s="546"/>
      <c r="M10" s="567"/>
      <c r="N10" s="557" t="s">
        <v>217</v>
      </c>
      <c r="O10" s="558"/>
      <c r="P10" s="559"/>
      <c r="Q10" s="567" t="s">
        <v>218</v>
      </c>
      <c r="R10" s="563"/>
      <c r="S10" s="565"/>
      <c r="T10" s="565"/>
      <c r="U10" s="563"/>
      <c r="V10" s="565"/>
      <c r="W10" s="591"/>
      <c r="X10" s="546"/>
      <c r="Y10" s="546"/>
      <c r="Z10" s="546"/>
      <c r="AA10" s="546"/>
      <c r="AB10" s="546"/>
      <c r="AC10" s="546"/>
      <c r="AD10" s="547"/>
      <c r="AE10" s="548"/>
      <c r="AF10" s="547"/>
      <c r="AG10" s="548"/>
      <c r="AH10" s="563"/>
      <c r="AI10" s="557" t="s">
        <v>192</v>
      </c>
      <c r="AJ10" s="558"/>
      <c r="AK10" s="559"/>
    </row>
    <row r="11" spans="5:66" ht="99.95" customHeight="1">
      <c r="E11" s="572"/>
      <c r="F11" s="547"/>
      <c r="G11" s="548"/>
      <c r="H11" s="563"/>
      <c r="I11" s="563"/>
      <c r="J11" s="563"/>
      <c r="K11" s="546"/>
      <c r="L11" s="546"/>
      <c r="M11" s="567"/>
      <c r="N11" s="50" t="s">
        <v>219</v>
      </c>
      <c r="O11" s="50" t="s">
        <v>194</v>
      </c>
      <c r="P11" s="102" t="s">
        <v>195</v>
      </c>
      <c r="Q11" s="567"/>
      <c r="R11" s="563"/>
      <c r="S11" s="566"/>
      <c r="T11" s="566"/>
      <c r="U11" s="563"/>
      <c r="V11" s="566"/>
      <c r="W11" s="591"/>
      <c r="X11" s="50" t="s">
        <v>196</v>
      </c>
      <c r="Y11" s="50" t="s">
        <v>197</v>
      </c>
      <c r="Z11" s="102" t="s">
        <v>196</v>
      </c>
      <c r="AA11" s="50" t="s">
        <v>197</v>
      </c>
      <c r="AB11" s="102" t="s">
        <v>196</v>
      </c>
      <c r="AC11" s="50" t="s">
        <v>197</v>
      </c>
      <c r="AD11" s="102" t="s">
        <v>196</v>
      </c>
      <c r="AE11" s="50" t="s">
        <v>197</v>
      </c>
      <c r="AF11" s="102" t="s">
        <v>196</v>
      </c>
      <c r="AG11" s="50" t="s">
        <v>197</v>
      </c>
      <c r="AH11" s="563"/>
      <c r="AI11" s="50" t="s">
        <v>198</v>
      </c>
      <c r="AJ11" s="50" t="s">
        <v>199</v>
      </c>
      <c r="AK11" s="50" t="s">
        <v>200</v>
      </c>
    </row>
    <row r="12" spans="5:66" ht="30" customHeight="1">
      <c r="E12" s="7" t="s">
        <v>220</v>
      </c>
      <c r="F12" s="326" t="s">
        <v>221</v>
      </c>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5"/>
    </row>
    <row r="13" spans="5:66" ht="20.100000000000001" customHeight="1">
      <c r="E13" s="320" t="s">
        <v>222</v>
      </c>
      <c r="F13" s="28" t="s">
        <v>223</v>
      </c>
      <c r="G13" s="29"/>
      <c r="H13" s="103"/>
      <c r="I13" s="103"/>
      <c r="J13" s="103"/>
      <c r="K13" s="29"/>
      <c r="L13" s="29"/>
      <c r="M13" s="86"/>
      <c r="N13" s="100"/>
      <c r="O13" s="100"/>
      <c r="P13" s="103"/>
      <c r="Q13" s="86"/>
      <c r="R13" s="103"/>
      <c r="S13" s="103"/>
      <c r="T13" s="103"/>
      <c r="U13" s="103"/>
      <c r="V13" s="103"/>
      <c r="W13" s="29"/>
      <c r="X13" s="100"/>
      <c r="Y13" s="29"/>
      <c r="Z13" s="103"/>
      <c r="AA13" s="29"/>
      <c r="AB13" s="29"/>
      <c r="AC13" s="29"/>
      <c r="AD13" s="29"/>
      <c r="AE13" s="29"/>
      <c r="AF13" s="29"/>
      <c r="AG13" s="29"/>
      <c r="AH13" s="103"/>
      <c r="AI13" s="103"/>
      <c r="AJ13" s="103"/>
      <c r="AK13" s="207"/>
    </row>
    <row r="14" spans="5:66" ht="20.100000000000001" customHeight="1">
      <c r="E14" s="284" t="s">
        <v>224</v>
      </c>
      <c r="F14" s="285" t="s">
        <v>225</v>
      </c>
      <c r="G14" s="286"/>
      <c r="H14" s="123" t="str">
        <f>IFERROR(IF(COUNT(IndHUF!$AL$13),IF(IndHUF!$AL$13=0,"0",IndHUF!$AL$13),""),"")</f>
        <v/>
      </c>
      <c r="I14" s="287" t="str">
        <f>+IF(COUNT(IndHUF!H16),IndHUF!H16,"")</f>
        <v/>
      </c>
      <c r="J14" s="287" t="str">
        <f>+IF(COUNT(IndHUF!I16),IndHUF!I16,"")</f>
        <v/>
      </c>
      <c r="K14" s="288" t="str">
        <f>+IF(COUNT(IndHUF!J16),IndHUF!J16,"")</f>
        <v/>
      </c>
      <c r="L14" s="288" t="str">
        <f>+IF(COUNT(IndHUF!K16),IndHUF!K16,"")</f>
        <v/>
      </c>
      <c r="M14" s="111" t="str">
        <f>+IFERROR(IF(COUNT(L14),ROUND(L14/'Shareholding Pattern'!$L$78*100,2),""),0)</f>
        <v/>
      </c>
      <c r="N14" s="289" t="str">
        <f>+IF(COUNT(+IndHUF!M16),SUM(+IndHUF!M16),"")</f>
        <v/>
      </c>
      <c r="O14" s="289" t="str">
        <f>+IF(COUNT(+IndHUF!N16),SUM(+IndHUF!N16),"")</f>
        <v/>
      </c>
      <c r="P14" s="287" t="str">
        <f>+IF(COUNT(IndHUF!O16),IndHUF!O16,"")</f>
        <v/>
      </c>
      <c r="Q14" s="111" t="str">
        <f>+IF(COUNT(IndHUF!P16),IndHUF!P16,"")</f>
        <v/>
      </c>
      <c r="R14" s="287" t="str">
        <f>+IF(COUNT(IndHUF!Q16),IndHUF!Q16,"")</f>
        <v/>
      </c>
      <c r="S14" s="290" t="str">
        <f>+IF(COUNT(IndHUF!R16),IndHUF!R16,"")</f>
        <v/>
      </c>
      <c r="T14" s="290" t="str">
        <f>+IF(COUNT(IndHUF!S16),IndHUF!S16,"")</f>
        <v/>
      </c>
      <c r="U14" s="392" t="str">
        <f>+IF(COUNT(IndHUF!T16),IndHUF!T16,"")</f>
        <v/>
      </c>
      <c r="V14" s="291" t="str">
        <f>+IF(COUNT(IndHUF!U16),IndHUF!U16,"")</f>
        <v/>
      </c>
      <c r="W14" s="98" t="str">
        <f>+IFERROR(IF(COUNT(L14,U14),ROUND(SUM(L14,U14)/SUM('Shareholding Pattern'!$L$78,'Shareholding Pattern'!$U$78)*100,2),""),0)</f>
        <v/>
      </c>
      <c r="X14" s="292" t="str">
        <f>+IF(COUNT(IndHUF!W16),IndHUF!W16,"")</f>
        <v/>
      </c>
      <c r="Y14" s="157" t="str">
        <f>+IFERROR(IF(COUNT(X14),ROUND(SUM(X14)/SUM(L14)*100,2),""),0)</f>
        <v/>
      </c>
      <c r="Z14" s="292" t="str">
        <f>+IF(COUNT(IndHUF!Y16),IndHUF!Y16,"")</f>
        <v/>
      </c>
      <c r="AA14" s="157" t="str">
        <f>+IFERROR(IF(COUNT(Z14),ROUND(SUM(Z14)/SUM(L14)*100,2),""),0)</f>
        <v/>
      </c>
      <c r="AB14" s="292" t="str">
        <f>+IF(COUNT(IndHUF!AA16),IndHUF!AA16,"")</f>
        <v/>
      </c>
      <c r="AC14" s="157" t="str">
        <f>+IFERROR(IF(COUNT(AB14),ROUND(SUM(AB14)/SUM(L14)*100,2),""),0)</f>
        <v/>
      </c>
      <c r="AD14" s="292" t="str">
        <f>+IF(COUNT(IndHUF!AC16),IndHUF!AC16,"")</f>
        <v/>
      </c>
      <c r="AE14" s="157" t="str">
        <f>+IFERROR(IF(COUNT(AD14),ROUND(SUM(AD14)/SUM(L14)*100,2),""),0)</f>
        <v/>
      </c>
      <c r="AF14" s="292" t="str">
        <f>+IF(COUNT(IndHUF!AE16),IndHUF!AE16,"")</f>
        <v/>
      </c>
      <c r="AG14" s="157" t="str">
        <f>+IFERROR(IF(COUNT(AF14),ROUND(SUM(AF14)/SUM(L14)*100,2),""),0)</f>
        <v/>
      </c>
      <c r="AH14" s="290" t="str">
        <f>+IF(COUNT(IndHUF!AG16),IndHUF!AG16,"")</f>
        <v/>
      </c>
      <c r="AI14" s="409"/>
      <c r="AJ14" s="410"/>
      <c r="AK14" s="411"/>
      <c r="AP14" t="s">
        <v>226</v>
      </c>
      <c r="AZ14" t="s">
        <v>227</v>
      </c>
      <c r="BF14" t="s">
        <v>226</v>
      </c>
      <c r="BH14" t="s">
        <v>228</v>
      </c>
      <c r="BN14" t="s">
        <v>229</v>
      </c>
    </row>
    <row r="15" spans="5:66" ht="20.100000000000001" customHeight="1">
      <c r="E15" s="79" t="s">
        <v>230</v>
      </c>
      <c r="F15" s="146" t="s">
        <v>231</v>
      </c>
      <c r="G15" s="145"/>
      <c r="H15" s="123" t="str">
        <f>IFERROR(IF(COUNT(CGAndSG!$AL$13),IF(CGAndSG!$AL$13=0,"0",CGAndSG!$AL$13),""),"")</f>
        <v/>
      </c>
      <c r="I15" s="200" t="str">
        <f>IFERROR(IF(COUNT(CGAndSG!H16),(CGAndSG!H16),""),"")</f>
        <v/>
      </c>
      <c r="J15" s="200" t="str">
        <f>IFERROR(IF(COUNT(CGAndSG!I16),(CGAndSG!I16),""),"")</f>
        <v/>
      </c>
      <c r="K15" s="92" t="str">
        <f>IFERROR(IF(COUNT(CGAndSG!J16),(CGAndSG!J16),""),"")</f>
        <v/>
      </c>
      <c r="L15" s="92" t="str">
        <f>IFERROR(IF(COUNT(CGAndSG!K16),(CGAndSG!K16),""),"")</f>
        <v/>
      </c>
      <c r="M15" s="110" t="str">
        <f>+IFERROR(IF(COUNT(L15),ROUND(L15/'Shareholding Pattern'!$L$78*100,2),""),0)</f>
        <v/>
      </c>
      <c r="N15" s="122" t="str">
        <f>IFERROR(IF(COUNT(CGAndSG!M16),(CGAndSG!M16),""),"")</f>
        <v/>
      </c>
      <c r="O15" s="122" t="str">
        <f>IFERROR(IF(COUNT(CGAndSG!N16),(CGAndSG!N16),""),"")</f>
        <v/>
      </c>
      <c r="P15" s="200" t="str">
        <f>IFERROR(IF(COUNT(CGAndSG!O16),(CGAndSG!O16),""),"")</f>
        <v/>
      </c>
      <c r="Q15" s="110" t="str">
        <f>IFERROR(IF(COUNT(CGAndSG!P16),(CGAndSG!P16),""),0)</f>
        <v/>
      </c>
      <c r="R15" s="200" t="str">
        <f>IFERROR(IF(COUNT(CGAndSG!Q16),(CGAndSG!Q16),""),"")</f>
        <v/>
      </c>
      <c r="S15" s="267" t="str">
        <f>IFERROR(IF(COUNT(CGAndSG!R16),(CGAndSG!R16),""),"")</f>
        <v/>
      </c>
      <c r="T15" s="267" t="str">
        <f>IFERROR(IF(COUNT(CGAndSG!S16),(CGAndSG!S16),""),"")</f>
        <v/>
      </c>
      <c r="U15" s="200" t="str">
        <f>IFERROR(IF(COUNT(CGAndSG!T16),(CGAndSG!T16),""),"")</f>
        <v/>
      </c>
      <c r="V15" s="269" t="str">
        <f>IFERROR(IF(COUNT(CGAndSG!U16),(CGAndSG!U16),""),"")</f>
        <v/>
      </c>
      <c r="W15" s="93" t="str">
        <f>+IFERROR(IF(COUNT(L15,U15),ROUND(SUM(L15,U15)/SUM('Shareholding Pattern'!$L$78,'Shareholding Pattern'!$U$78)*100,2),""),0)</f>
        <v/>
      </c>
      <c r="X15" s="133" t="str">
        <f>IFERROR(IF(COUNT(CGAndSG!W16),(CGAndSG!W16),""),"")</f>
        <v/>
      </c>
      <c r="Y15" s="393" t="str">
        <f>+IFERROR(IF(COUNT(X15),ROUND(SUM(X15)/SUM(L15)*100,2),""),0)</f>
        <v/>
      </c>
      <c r="Z15" s="133" t="str">
        <f>IFERROR(IF(COUNT(CGAndSG!Y16),(CGAndSG!Y16),""),"")</f>
        <v/>
      </c>
      <c r="AA15" s="93" t="str">
        <f>+IFERROR(IF(COUNT(Z15),ROUND(SUM(Z15)/SUM(L15)*100,2),""),0)</f>
        <v/>
      </c>
      <c r="AB15" s="133" t="str">
        <f>IFERROR(IF(COUNT(CGAndSG!AA16),(CGAndSG!AA16),""),"")</f>
        <v/>
      </c>
      <c r="AC15" s="93" t="str">
        <f>+IFERROR(IF(COUNT(AB15),ROUND(SUM(AB15)/SUM(L15)*100,2),""),0)</f>
        <v/>
      </c>
      <c r="AD15" s="133" t="str">
        <f>IFERROR(IF(COUNT(CGAndSG!AC16),(CGAndSG!AC16),""),"")</f>
        <v/>
      </c>
      <c r="AE15" s="93" t="str">
        <f>+IFERROR(IF(COUNT(AD15),ROUND(SUM(AD15)/SUM(L15)*100,2),""),0)</f>
        <v/>
      </c>
      <c r="AF15" s="133" t="str">
        <f>IFERROR(IF(COUNT(CGAndSG!AE16),(CGAndSG!AE16),""),"")</f>
        <v/>
      </c>
      <c r="AG15" s="93" t="str">
        <f>+IFERROR(IF(COUNT(AF15),ROUND(SUM(AF15)/SUM(L15)*100,2),""),0)</f>
        <v/>
      </c>
      <c r="AH15" s="267" t="str">
        <f>IFERROR(IF(COUNT(CGAndSG!AG16),(CGAndSG!AG16),""),"")</f>
        <v/>
      </c>
      <c r="AI15" s="409"/>
      <c r="AJ15" s="410"/>
      <c r="AK15" s="411"/>
      <c r="AP15" t="s">
        <v>232</v>
      </c>
      <c r="AZ15" t="s">
        <v>233</v>
      </c>
      <c r="BF15" t="s">
        <v>232</v>
      </c>
      <c r="BH15" t="s">
        <v>234</v>
      </c>
      <c r="BN15" t="s">
        <v>235</v>
      </c>
    </row>
    <row r="16" spans="5:66" ht="20.100000000000001" customHeight="1">
      <c r="E16" s="377" t="s">
        <v>236</v>
      </c>
      <c r="F16" s="378" t="s">
        <v>237</v>
      </c>
      <c r="G16" s="375"/>
      <c r="H16" s="124" t="str">
        <f>IFERROR(IF(COUNT(Banks!$AL$13),IF(Banks!$AL$13=0,"0",Banks!$AL$13),""),"")</f>
        <v/>
      </c>
      <c r="I16" s="200" t="str">
        <f>IFERROR(IF(COUNT(Banks!H16),(Banks!H16),""),"")</f>
        <v/>
      </c>
      <c r="J16" s="200" t="str">
        <f>IFERROR(IF(COUNT(Banks!I16),(Banks!I16),""),"")</f>
        <v/>
      </c>
      <c r="K16" s="394" t="str">
        <f>IFERROR(IF(COUNT(Banks!J16),(Banks!J16),""),"")</f>
        <v/>
      </c>
      <c r="L16" s="92" t="str">
        <f>IFERROR(IF(COUNT(Banks!K16),(Banks!K16),""),"")</f>
        <v/>
      </c>
      <c r="M16" s="110" t="str">
        <f>+IFERROR(IF(COUNT(L16),ROUND(L16/'Shareholding Pattern'!$L$78*100,2),""),0)</f>
        <v/>
      </c>
      <c r="N16" s="122" t="str">
        <f>IFERROR(IF(COUNT(Banks!M16),(Banks!M16),""),"")</f>
        <v/>
      </c>
      <c r="O16" s="122" t="str">
        <f>IFERROR(IF(COUNT(Banks!N16),(Banks!N16),""),"")</f>
        <v/>
      </c>
      <c r="P16" s="200" t="str">
        <f>IFERROR(IF(COUNT(Banks!O16),(Banks!O16),""),"")</f>
        <v/>
      </c>
      <c r="Q16" s="110" t="str">
        <f>IFERROR(IF(COUNT(Banks!P16),(Banks!P16),""),0)</f>
        <v/>
      </c>
      <c r="R16" s="200" t="str">
        <f>IFERROR(IF(COUNT(Banks!Q16),(Banks!Q16),""),"")</f>
        <v/>
      </c>
      <c r="S16" s="267" t="str">
        <f>IFERROR(IF(COUNT(Banks!R16),(Banks!R16),""),"")</f>
        <v/>
      </c>
      <c r="T16" s="267" t="str">
        <f>IFERROR(IF(COUNT(Banks!S16),(Banks!S16),""),"")</f>
        <v/>
      </c>
      <c r="U16" s="200" t="str">
        <f>IFERROR(IF(COUNT(Banks!T16),(Banks!T16),""),"")</f>
        <v/>
      </c>
      <c r="V16" s="269" t="str">
        <f>IFERROR(IF(COUNT(Banks!U16),(Banks!U16),""),"")</f>
        <v/>
      </c>
      <c r="W16" s="93" t="str">
        <f>+IFERROR(IF(COUNT(L16,U16),ROUND(SUM(L16,U16)/SUM('Shareholding Pattern'!$L$78,'Shareholding Pattern'!$U$78)*100,2),""),0)</f>
        <v/>
      </c>
      <c r="X16" s="133" t="str">
        <f>IFERROR(IF(COUNT(Banks!W16),(Banks!W16),""),"")</f>
        <v/>
      </c>
      <c r="Y16" s="393" t="str">
        <f>+IFERROR(IF(COUNT(X16),ROUND(SUM(X16)/SUM(L16)*100,2),""),0)</f>
        <v/>
      </c>
      <c r="Z16" s="133" t="str">
        <f>IFERROR(IF(COUNT(Banks!Y16),(Banks!Y16),""),"")</f>
        <v/>
      </c>
      <c r="AA16" s="93" t="str">
        <f>+IFERROR(IF(COUNT(Z16),ROUND(SUM(Z16)/SUM(L16)*100,2),""),0)</f>
        <v/>
      </c>
      <c r="AB16" s="133" t="str">
        <f>IFERROR(IF(COUNT(Banks!AA16),(Banks!AA16),""),"")</f>
        <v/>
      </c>
      <c r="AC16" s="93" t="str">
        <f>+IFERROR(IF(COUNT(AB16),ROUND(SUM(AB16)/SUM(L16)*100,2),""),0)</f>
        <v/>
      </c>
      <c r="AD16" s="133" t="str">
        <f>IFERROR(IF(COUNT(Banks!AC16),(Banks!AC16),""),"")</f>
        <v/>
      </c>
      <c r="AE16" s="93" t="str">
        <f>+IFERROR(IF(COUNT(AD16),ROUND(SUM(AD16)/SUM(L16)*100,2),""),0)</f>
        <v/>
      </c>
      <c r="AF16" s="133" t="str">
        <f>IFERROR(IF(COUNT(Banks!AE16),(Banks!AE16),""),"")</f>
        <v/>
      </c>
      <c r="AG16" s="93" t="str">
        <f>+IFERROR(IF(COUNT(AF16),ROUND(SUM(AF16)/SUM(L16)*100,2),""),0)</f>
        <v/>
      </c>
      <c r="AH16" s="267" t="str">
        <f>IFERROR(IF(COUNT(Banks!AG16),(Banks!AG16),""),"")</f>
        <v/>
      </c>
      <c r="AI16" s="409"/>
      <c r="AJ16" s="410"/>
      <c r="AK16" s="411"/>
      <c r="AP16" t="s">
        <v>238</v>
      </c>
      <c r="AZ16" t="s">
        <v>239</v>
      </c>
      <c r="BF16" t="s">
        <v>238</v>
      </c>
      <c r="BH16" t="s">
        <v>240</v>
      </c>
      <c r="BN16" t="s">
        <v>241</v>
      </c>
    </row>
    <row r="17" spans="5:66" ht="20.100000000000001" customHeight="1">
      <c r="E17" s="81" t="s">
        <v>242</v>
      </c>
      <c r="F17" s="147" t="s">
        <v>243</v>
      </c>
      <c r="H17" s="124">
        <f>IFERROR(IF(COUNT(OtherIND!$AO$13),IF(OtherIND!$AO$13=0,"0",OtherIND!$AO$13),""),"")</f>
        <v>1</v>
      </c>
      <c r="I17" s="201">
        <f>IFERROR(IF(COUNT(OtherIND!J17),(OtherIND!J17),""),"")</f>
        <v>14980000</v>
      </c>
      <c r="J17" s="201" t="str">
        <f>IFERROR(IF(COUNT(OtherIND!K17),(OtherIND!K17),""),"")</f>
        <v/>
      </c>
      <c r="K17" s="94" t="str">
        <f>IFERROR(IF(COUNT(OtherIND!L17),(OtherIND!L17),""),"")</f>
        <v/>
      </c>
      <c r="L17" s="94">
        <f>IFERROR(IF(COUNT(OtherIND!M17),(OtherIND!M17),""),"")</f>
        <v>14980000</v>
      </c>
      <c r="M17" s="137">
        <f>+IFERROR(IF(COUNT(L17),ROUND(L17/'Shareholding Pattern'!$L$78*100,2),""),0)</f>
        <v>74.900000000000006</v>
      </c>
      <c r="N17" s="122">
        <f>IFERROR(IF(COUNT(OtherIND!O17),(OtherIND!O17),""),"")</f>
        <v>14980000</v>
      </c>
      <c r="O17" s="122" t="str">
        <f>IFERROR(IF(COUNT(OtherIND!P17),(OtherIND!P17),""),"")</f>
        <v/>
      </c>
      <c r="P17" s="201">
        <f>IFERROR(IF(COUNT(OtherIND!Q17),(OtherIND!Q17),""),"")</f>
        <v>14980000</v>
      </c>
      <c r="Q17" s="137">
        <f>IFERROR(IF(COUNT(OtherIND!R17),(OtherIND!R17),""),0)</f>
        <v>74.900000000000006</v>
      </c>
      <c r="R17" s="201" t="str">
        <f>IFERROR(IF(COUNT(OtherIND!S17),(OtherIND!S17),""),"")</f>
        <v/>
      </c>
      <c r="S17" s="268" t="str">
        <f>IFERROR(IF(COUNT(OtherIND!T17),(OtherIND!T17),""),"")</f>
        <v/>
      </c>
      <c r="T17" s="268" t="str">
        <f>IFERROR(IF(COUNT(OtherIND!U17),(OtherIND!U17),""),"")</f>
        <v/>
      </c>
      <c r="U17" s="402" t="str">
        <f>IFERROR(IF(COUNT(OtherIND!V17),(OtherIND!V17),""),"")</f>
        <v/>
      </c>
      <c r="V17" s="270">
        <f>IFERROR(IF(COUNT(OtherIND!W17),(OtherIND!W17),""),"")</f>
        <v>14980000</v>
      </c>
      <c r="W17" s="95">
        <f>+IFERROR(IF(COUNT(L17,U17),ROUND(SUM(L17,U17)/SUM('Shareholding Pattern'!$L$78,'Shareholding Pattern'!$U$78)*100,2),""),0)</f>
        <v>74.900000000000006</v>
      </c>
      <c r="X17" s="133" t="str">
        <f>IFERROR(IF(COUNT(OtherIND!Y17),(OtherIND!Y17),""),"")</f>
        <v/>
      </c>
      <c r="Y17" s="395" t="str">
        <f>+IFERROR(IF(COUNT(X17),ROUND(SUM(X17)/SUM(L17)*100,2),""),0)</f>
        <v/>
      </c>
      <c r="Z17" s="133" t="str">
        <f>IFERROR(IF(COUNT(OtherIND!AA17),(OtherIND!AA17),""),"")</f>
        <v/>
      </c>
      <c r="AA17" s="95" t="str">
        <f>+IFERROR(IF(COUNT(Z17),ROUND(SUM(Z17)/SUM(L17)*100,2),""),0)</f>
        <v/>
      </c>
      <c r="AB17" s="133" t="str">
        <f>IFERROR(IF(COUNT(OtherIND!AC17),(OtherIND!AC17),""),"")</f>
        <v/>
      </c>
      <c r="AC17" s="95" t="str">
        <f>+IFERROR(IF(COUNT(AB17),ROUND(SUM(AB17)/SUM(L17)*100,2),""),0)</f>
        <v/>
      </c>
      <c r="AD17" s="133" t="str">
        <f>IFERROR(IF(COUNT(OtherIND!AE17),(OtherIND!AE17),""),"")</f>
        <v/>
      </c>
      <c r="AE17" s="95" t="str">
        <f>+IFERROR(IF(COUNT(AD17),ROUND(SUM(AD17)/SUM(L17)*100,2),""),0)</f>
        <v/>
      </c>
      <c r="AF17" s="133" t="str">
        <f>IFERROR(IF(COUNT(OtherIND!AG17),(OtherIND!AG17),""),"")</f>
        <v/>
      </c>
      <c r="AG17" s="95" t="str">
        <f>+IFERROR(IF(COUNT(AF17),ROUND(SUM(AF17)/SUM(L17)*100,2),""),0)</f>
        <v/>
      </c>
      <c r="AH17" s="268">
        <f>IFERROR(IF(COUNT(OtherIND!AI17),(OtherIND!AI17),""),"")</f>
        <v>14980000</v>
      </c>
      <c r="AI17" s="409"/>
      <c r="AJ17" s="410"/>
      <c r="AK17" s="411"/>
      <c r="AP17" t="s">
        <v>244</v>
      </c>
      <c r="AZ17" t="s">
        <v>245</v>
      </c>
      <c r="BF17" t="s">
        <v>244</v>
      </c>
      <c r="BH17" t="s">
        <v>246</v>
      </c>
      <c r="BN17" t="s">
        <v>247</v>
      </c>
    </row>
    <row r="18" spans="5:66" ht="20.100000000000001" customHeight="1">
      <c r="E18" s="573" t="s">
        <v>248</v>
      </c>
      <c r="F18" s="573"/>
      <c r="G18" s="573"/>
      <c r="H18" s="310">
        <f>+IFERROR(IF(COUNT(H14:H17),ROUND(SUM(H14:H17),0),""),"")</f>
        <v>1</v>
      </c>
      <c r="I18" s="310">
        <f t="shared" ref="I18:AH18" si="0">+IFERROR(IF(COUNT(I14:I17),ROUND(SUM(I14:I17),0),""),"")</f>
        <v>14980000</v>
      </c>
      <c r="J18" s="310" t="str">
        <f t="shared" si="0"/>
        <v/>
      </c>
      <c r="K18" s="311" t="str">
        <f t="shared" si="0"/>
        <v/>
      </c>
      <c r="L18" s="310">
        <f t="shared" si="0"/>
        <v>14980000</v>
      </c>
      <c r="M18" s="312">
        <f>+IFERROR(IF(COUNT(L18),ROUND(L18/'Shareholding Pattern'!$L$78*100,2),""),0)</f>
        <v>74.900000000000006</v>
      </c>
      <c r="N18" s="313">
        <f t="shared" si="0"/>
        <v>14980000</v>
      </c>
      <c r="O18" s="313" t="str">
        <f t="shared" si="0"/>
        <v/>
      </c>
      <c r="P18" s="310">
        <f t="shared" si="0"/>
        <v>14980000</v>
      </c>
      <c r="Q18" s="314">
        <f>IFERROR(IF(COUNT(P18),ROUND(P18/$P$79*100,2),""),0)</f>
        <v>74.900000000000006</v>
      </c>
      <c r="R18" s="310" t="str">
        <f t="shared" si="0"/>
        <v/>
      </c>
      <c r="S18" s="315" t="str">
        <f t="shared" si="0"/>
        <v/>
      </c>
      <c r="T18" s="315" t="str">
        <f t="shared" si="0"/>
        <v/>
      </c>
      <c r="U18" s="47" t="str">
        <f t="shared" si="0"/>
        <v/>
      </c>
      <c r="V18" s="316">
        <f t="shared" ref="V18" si="1">+IFERROR(IF(COUNT(V14:V17),ROUND(SUM(V14:V17),0),""),"")</f>
        <v>14980000</v>
      </c>
      <c r="W18" s="317">
        <f>+IFERROR(IF(COUNT(L18,U18),ROUND(SUM(L18,U18)/SUM('Shareholding Pattern'!$L$78,'Shareholding Pattern'!$U$78)*100,2),""),0)</f>
        <v>74.900000000000006</v>
      </c>
      <c r="X18" s="310" t="str">
        <f t="shared" si="0"/>
        <v/>
      </c>
      <c r="Y18" s="318" t="str">
        <f>+IFERROR(IF(COUNT(X18),ROUND(SUM(X18)/SUM(L18)*100,2),""),0)</f>
        <v/>
      </c>
      <c r="Z18" s="310" t="str">
        <f t="shared" ref="Z18:AB18" si="2">+IFERROR(IF(COUNT(Z14:Z17),ROUND(SUM(Z14:Z17),0),""),"")</f>
        <v/>
      </c>
      <c r="AA18" s="319" t="str">
        <f>+IFERROR(IF(COUNT(Z18),ROUND(SUM(Z18)/SUM(L18)*100,2),""),0)</f>
        <v/>
      </c>
      <c r="AB18" s="310" t="str">
        <f t="shared" si="2"/>
        <v/>
      </c>
      <c r="AC18" s="319" t="str">
        <f>+IFERROR(IF(COUNT(AB18),ROUND(SUM(AB18)/SUM(L18)*100,2),""),0)</f>
        <v/>
      </c>
      <c r="AD18" s="310" t="str">
        <f t="shared" ref="AD18" si="3">+IFERROR(IF(COUNT(AD14:AD17),ROUND(SUM(AD14:AD17),0),""),"")</f>
        <v/>
      </c>
      <c r="AE18" s="319" t="str">
        <f>+IFERROR(IF(COUNT(AD18),ROUND(SUM(AD18)/SUM(L18)*100,2),""),0)</f>
        <v/>
      </c>
      <c r="AF18" s="310" t="str">
        <f t="shared" ref="AF18" si="4">+IFERROR(IF(COUNT(AF14:AF17),ROUND(SUM(AF14:AF17),0),""),"")</f>
        <v/>
      </c>
      <c r="AG18" s="319" t="str">
        <f>+IFERROR(IF(COUNT(AF18),ROUND(SUM(AF18)/SUM(L18)*100,2),""),0)</f>
        <v/>
      </c>
      <c r="AH18" s="315">
        <f t="shared" si="0"/>
        <v>14980000</v>
      </c>
      <c r="AI18" s="412"/>
      <c r="AJ18" s="413"/>
      <c r="AK18" s="414"/>
      <c r="AZ18" t="s">
        <v>249</v>
      </c>
      <c r="BF18" t="s">
        <v>250</v>
      </c>
      <c r="BH18" t="s">
        <v>251</v>
      </c>
      <c r="BN18" t="s">
        <v>252</v>
      </c>
    </row>
    <row r="19" spans="5:66" ht="20.100000000000001" customHeight="1">
      <c r="E19" s="320" t="s">
        <v>253</v>
      </c>
      <c r="F19" s="28" t="s">
        <v>254</v>
      </c>
      <c r="G19" s="29"/>
      <c r="H19" s="103"/>
      <c r="I19" s="103"/>
      <c r="J19" s="103"/>
      <c r="K19" s="29"/>
      <c r="L19" s="29"/>
      <c r="M19" s="86"/>
      <c r="N19" s="100"/>
      <c r="O19" s="100"/>
      <c r="P19" s="103"/>
      <c r="Q19" s="86"/>
      <c r="R19" s="103"/>
      <c r="S19" s="103"/>
      <c r="T19" s="103"/>
      <c r="U19" s="103"/>
      <c r="V19" s="103"/>
      <c r="W19" s="29"/>
      <c r="X19" s="100"/>
      <c r="Y19" s="29"/>
      <c r="Z19" s="103"/>
      <c r="AA19" s="29"/>
      <c r="AB19" s="29"/>
      <c r="AC19" s="29"/>
      <c r="AD19" s="29"/>
      <c r="AE19" s="29"/>
      <c r="AF19" s="29"/>
      <c r="AG19" s="29"/>
      <c r="AH19" s="103"/>
      <c r="AI19" s="103"/>
      <c r="AJ19" s="103"/>
      <c r="AK19" s="207"/>
      <c r="BF19" t="s">
        <v>255</v>
      </c>
      <c r="BH19" t="s">
        <v>256</v>
      </c>
      <c r="BN19" t="s">
        <v>257</v>
      </c>
    </row>
    <row r="20" spans="5:66" ht="34.5" customHeight="1">
      <c r="E20" s="281" t="s">
        <v>224</v>
      </c>
      <c r="F20" s="221" t="s">
        <v>258</v>
      </c>
      <c r="H20" s="123" t="str">
        <f>IFERROR(IF(COUNT(Individuals!$AL$13),IF(Individuals!$AL$13=0,"0",Individuals!$AL$13),""),"")</f>
        <v/>
      </c>
      <c r="I20" s="123" t="str">
        <f>IFERROR(IF(COUNT(Individuals!H16),(Individuals!H16),""),"")</f>
        <v/>
      </c>
      <c r="J20" s="123" t="str">
        <f>IFERROR(IF(COUNT(Individuals!I16),(Individuals!I16),""),"")</f>
        <v/>
      </c>
      <c r="K20" s="83" t="str">
        <f>IFERROR(IF(COUNT(Individuals!J16),(Individuals!J16),""),"")</f>
        <v/>
      </c>
      <c r="L20" s="123" t="str">
        <f>IFERROR(IF(COUNT(Individuals!K16),(Individuals!K16),""),"")</f>
        <v/>
      </c>
      <c r="M20" s="111" t="str">
        <f>+IFERROR(IF(COUNT(L20),ROUND(L20/'Shareholding Pattern'!$L$78*100,2),""),0)</f>
        <v/>
      </c>
      <c r="N20" s="289" t="str">
        <f>IFERROR(IF(COUNT(Individuals!M16),(Individuals!M16),""),"")</f>
        <v/>
      </c>
      <c r="O20" s="289" t="str">
        <f>IFERROR(IF(COUNT(Individuals!N16),(Individuals!N16),""),"")</f>
        <v/>
      </c>
      <c r="P20" s="123" t="str">
        <f>IFERROR(IF(COUNT(Individuals!O16),(Individuals!O16),""),"")</f>
        <v/>
      </c>
      <c r="Q20" s="118" t="str">
        <f>IFERROR(IF(COUNT(Individuals!P16),(Individuals!P16),""),0)</f>
        <v/>
      </c>
      <c r="R20" s="123" t="str">
        <f>IFERROR(IF(COUNT(Individuals!Q16),(Individuals!Q16),""),"")</f>
        <v/>
      </c>
      <c r="S20" s="123" t="str">
        <f>IFERROR(IF(COUNT(Individuals!R16),(Individuals!R16),""),"")</f>
        <v/>
      </c>
      <c r="T20" s="123" t="str">
        <f>IFERROR(IF(COUNT(Individuals!S16),(Individuals!S16),""),"")</f>
        <v/>
      </c>
      <c r="U20" s="123" t="str">
        <f>IFERROR(IF(COUNT(Individuals!T16),(Individuals!T16),""),"")</f>
        <v/>
      </c>
      <c r="V20" s="123" t="str">
        <f>IFERROR(IF(COUNT(Individuals!U16),(Individuals!U16),""),"")</f>
        <v/>
      </c>
      <c r="W20" s="98" t="str">
        <f>+IFERROR(IF(COUNT(L20,U20),ROUND(SUM(L20,U20)/SUM('Shareholding Pattern'!$L$78,'Shareholding Pattern'!$U$78)*100,2),""),0)</f>
        <v/>
      </c>
      <c r="X20" s="292" t="str">
        <f>IFERROR(IF(COUNT(Individuals!W16),(Individuals!W16),""),"")</f>
        <v/>
      </c>
      <c r="Y20" s="157" t="str">
        <f t="shared" ref="Y20:Y26" si="5">+IFERROR(IF(COUNT(X20),ROUND(SUM(X20)/SUM(L20)*100,2),""),0)</f>
        <v/>
      </c>
      <c r="Z20" s="292" t="str">
        <f>IFERROR(IF(COUNT(Individuals!Y16),(Individuals!Y16),""),"")</f>
        <v/>
      </c>
      <c r="AA20" s="98" t="str">
        <f t="shared" ref="AA20:AA26" si="6">+IFERROR(IF(COUNT(Z20),ROUND(SUM(Z20)/SUM(L20)*100,2),""),0)</f>
        <v/>
      </c>
      <c r="AB20" s="292" t="str">
        <f>IFERROR(IF(COUNT(Individuals!AA16),(Individuals!AA16),""),"")</f>
        <v/>
      </c>
      <c r="AC20" s="98" t="str">
        <f t="shared" ref="AC20:AC26" si="7">+IFERROR(IF(COUNT(AB20),ROUND(SUM(AB20)/SUM(L20)*100,2),""),0)</f>
        <v/>
      </c>
      <c r="AD20" s="292" t="str">
        <f>IFERROR(IF(COUNT(Individuals!AC16),(Individuals!AC16),""),"")</f>
        <v/>
      </c>
      <c r="AE20" s="98" t="str">
        <f t="shared" ref="AE20:AE26" si="8">+IFERROR(IF(COUNT(AD20),ROUND(SUM(AD20)/SUM(L20)*100,2),""),0)</f>
        <v/>
      </c>
      <c r="AF20" s="292" t="str">
        <f>IFERROR(IF(COUNT(Individuals!AE16),(Individuals!AE16),""),"")</f>
        <v/>
      </c>
      <c r="AG20" s="98" t="str">
        <f t="shared" ref="AG20:AG26" si="9">+IFERROR(IF(COUNT(AF20),ROUND(SUM(AF20)/SUM(L20)*100,2),""),0)</f>
        <v/>
      </c>
      <c r="AH20" s="321" t="str">
        <f>IFERROR(IF(COUNT(Individuals!AG16),(Individuals!AG16),""),"")</f>
        <v/>
      </c>
      <c r="AI20" s="415"/>
      <c r="AJ20" s="416"/>
      <c r="AK20" s="417"/>
      <c r="AP20" t="s">
        <v>250</v>
      </c>
      <c r="AZ20" t="s">
        <v>259</v>
      </c>
      <c r="BF20" t="s">
        <v>260</v>
      </c>
      <c r="BH20" t="s">
        <v>261</v>
      </c>
      <c r="BN20" t="s">
        <v>262</v>
      </c>
    </row>
    <row r="21" spans="5:66" ht="20.100000000000001" customHeight="1">
      <c r="E21" s="79" t="s">
        <v>230</v>
      </c>
      <c r="F21" s="149" t="s">
        <v>255</v>
      </c>
      <c r="H21" s="124" t="str">
        <f>IFERROR(IF(COUNT(Government!$AL$13),IF(Government!$AL$13=0,"0",Government!$AL$13),""),"")</f>
        <v/>
      </c>
      <c r="I21" s="124" t="str">
        <f>IFERROR(IF(COUNT(Government!H16),(Government!H16),""),"")</f>
        <v/>
      </c>
      <c r="J21" s="124" t="str">
        <f>IFERROR(IF(COUNT(Government!I16),(Government!I16),""),"")</f>
        <v/>
      </c>
      <c r="K21" s="80" t="str">
        <f>IFERROR(IF(COUNT(Government!J16),(Government!J16),""),"")</f>
        <v/>
      </c>
      <c r="L21" s="124" t="str">
        <f>IFERROR(IF(COUNT(Government!K16),(Government!K16),""),"")</f>
        <v/>
      </c>
      <c r="M21" s="110" t="str">
        <f>+IFERROR(IF(COUNT(L21),ROUND(L21/'Shareholding Pattern'!$L$78*100,2),""),0)</f>
        <v/>
      </c>
      <c r="N21" s="122" t="str">
        <f>IFERROR(IF(COUNT(Government!M16),(Government!M16),""),"")</f>
        <v/>
      </c>
      <c r="O21" s="122" t="str">
        <f>IFERROR(IF(COUNT(Government!N16),(Government!N16),""),"")</f>
        <v/>
      </c>
      <c r="P21" s="124" t="str">
        <f>IFERROR(IF(COUNT(Government!O16),(Government!O16),""),"")</f>
        <v/>
      </c>
      <c r="Q21" s="115" t="str">
        <f>IFERROR(IF(COUNT(Government!P16),(Government!P16),""),0)</f>
        <v/>
      </c>
      <c r="R21" s="124" t="str">
        <f>IFERROR(IF(COUNT(Government!Q16),(Government!Q16),""),"")</f>
        <v/>
      </c>
      <c r="S21" s="124" t="str">
        <f>IFERROR(IF(COUNT(Government!R16),(Government!R16),""),"")</f>
        <v/>
      </c>
      <c r="T21" s="124" t="str">
        <f>IFERROR(IF(COUNT(Government!S16),(Government!S16),""),"")</f>
        <v/>
      </c>
      <c r="U21" s="124" t="str">
        <f>IFERROR(IF(COUNT(Government!T16),(Government!T16),""),"")</f>
        <v/>
      </c>
      <c r="V21" s="124" t="str">
        <f>IFERROR(IF(COUNT(Government!U16),(Government!U16),""),"")</f>
        <v/>
      </c>
      <c r="W21" s="93" t="str">
        <f>+IFERROR(IF(COUNT(L21,U21),ROUND(SUM(L21,U21)/SUM('Shareholding Pattern'!$L$78,'Shareholding Pattern'!$U$78)*100,2),""),0)</f>
        <v/>
      </c>
      <c r="X21" s="133" t="str">
        <f>IFERROR(IF(COUNT(Government!W16),(Government!W16),""),"")</f>
        <v/>
      </c>
      <c r="Y21" s="393" t="str">
        <f t="shared" si="5"/>
        <v/>
      </c>
      <c r="Z21" s="133" t="str">
        <f>IFERROR(IF(COUNT(Government!Y16),(Government!Y16),""),"")</f>
        <v/>
      </c>
      <c r="AA21" s="93" t="str">
        <f t="shared" si="6"/>
        <v/>
      </c>
      <c r="AB21" s="133" t="str">
        <f>IFERROR(IF(COUNT(Government!AA16),(Government!AA16),""),"")</f>
        <v/>
      </c>
      <c r="AC21" s="93" t="str">
        <f t="shared" si="7"/>
        <v/>
      </c>
      <c r="AD21" s="133" t="str">
        <f>IFERROR(IF(COUNT(Government!AC16),(Government!AC16),""),"")</f>
        <v/>
      </c>
      <c r="AE21" s="93" t="str">
        <f t="shared" si="8"/>
        <v/>
      </c>
      <c r="AF21" s="133" t="str">
        <f>IFERROR(IF(COUNT(Government!AE16),(Government!AE16),""),"")</f>
        <v/>
      </c>
      <c r="AG21" s="93" t="str">
        <f t="shared" si="9"/>
        <v/>
      </c>
      <c r="AH21" s="322" t="str">
        <f>IFERROR(IF(COUNT(Government!AG16),(Government!AG16),""),"")</f>
        <v/>
      </c>
      <c r="AI21" s="409"/>
      <c r="AJ21" s="410"/>
      <c r="AK21" s="411"/>
      <c r="AP21" t="s">
        <v>255</v>
      </c>
      <c r="AZ21" t="s">
        <v>263</v>
      </c>
      <c r="BF21" t="s">
        <v>264</v>
      </c>
      <c r="BH21" t="s">
        <v>265</v>
      </c>
      <c r="BN21" t="s">
        <v>266</v>
      </c>
    </row>
    <row r="22" spans="5:66" ht="20.100000000000001" customHeight="1">
      <c r="E22" s="79" t="s">
        <v>236</v>
      </c>
      <c r="F22" s="149" t="s">
        <v>260</v>
      </c>
      <c r="H22" s="124" t="str">
        <f>IFERROR(IF(COUNT(Institutions!$AL$13),IF(Institutions!$AL$13=0,"0",Institutions!$AL$13),""),"")</f>
        <v/>
      </c>
      <c r="I22" s="124" t="str">
        <f>IFERROR(IF(COUNT(Institutions!H16),(Institutions!H16),""),"")</f>
        <v/>
      </c>
      <c r="J22" s="124" t="str">
        <f>IFERROR(IF(COUNT(Institutions!I16),(Institutions!I16),""),"")</f>
        <v/>
      </c>
      <c r="K22" s="80" t="str">
        <f>IFERROR(IF(COUNT(Institutions!J16),(Institutions!J16),""),"")</f>
        <v/>
      </c>
      <c r="L22" s="124" t="str">
        <f>IFERROR(IF(COUNT(Institutions!K16),(Institutions!K16),""),"")</f>
        <v/>
      </c>
      <c r="M22" s="110" t="str">
        <f>+IFERROR(IF(COUNT(L22),ROUND(L22/'Shareholding Pattern'!$L$78*100,2),""),0)</f>
        <v/>
      </c>
      <c r="N22" s="122" t="str">
        <f>IFERROR(IF(COUNT(Institutions!M16),(Institutions!M16),""),"")</f>
        <v/>
      </c>
      <c r="O22" s="122" t="str">
        <f>IFERROR(IF(COUNT(Institutions!N16),(Institutions!N16),""),"")</f>
        <v/>
      </c>
      <c r="P22" s="124" t="str">
        <f>IFERROR(IF(COUNT(Institutions!O16),(Institutions!O16),""),"")</f>
        <v/>
      </c>
      <c r="Q22" s="115" t="str">
        <f>IFERROR(IF(COUNT(Institutions!P16),(Institutions!P16),""),0)</f>
        <v/>
      </c>
      <c r="R22" s="124" t="str">
        <f>IFERROR(IF(COUNT(Institutions!Q16),(Institutions!Q16),""),"")</f>
        <v/>
      </c>
      <c r="S22" s="124" t="str">
        <f>IFERROR(IF(COUNT(Institutions!R16),(Institutions!R16),""),"")</f>
        <v/>
      </c>
      <c r="T22" s="124" t="str">
        <f>IFERROR(IF(COUNT(Institutions!S16),(Institutions!S16),""),"")</f>
        <v/>
      </c>
      <c r="U22" s="124" t="str">
        <f>IFERROR(IF(COUNT(Institutions!T16),(Institutions!T16),""),"")</f>
        <v/>
      </c>
      <c r="V22" s="124" t="str">
        <f>IFERROR(IF(COUNT(Institutions!U16),(Institutions!U16),""),"")</f>
        <v/>
      </c>
      <c r="W22" s="93" t="str">
        <f>+IFERROR(IF(COUNT(L22,U22),ROUND(SUM(L22,U22)/SUM('Shareholding Pattern'!$L$78,'Shareholding Pattern'!$U$78)*100,2),""),0)</f>
        <v/>
      </c>
      <c r="X22" s="133" t="str">
        <f>IFERROR(IF(COUNT(Institutions!W16),(Institutions!W16),""),"")</f>
        <v/>
      </c>
      <c r="Y22" s="393" t="str">
        <f t="shared" si="5"/>
        <v/>
      </c>
      <c r="Z22" s="133" t="str">
        <f>IFERROR(IF(COUNT(Institutions!Y16),(Institutions!Y16),""),"")</f>
        <v/>
      </c>
      <c r="AA22" s="93" t="str">
        <f t="shared" si="6"/>
        <v/>
      </c>
      <c r="AB22" s="133" t="str">
        <f>IFERROR(IF(COUNT(Institutions!AA16),(Institutions!AA16),""),"")</f>
        <v/>
      </c>
      <c r="AC22" s="93" t="str">
        <f t="shared" si="7"/>
        <v/>
      </c>
      <c r="AD22" s="133" t="str">
        <f>IFERROR(IF(COUNT(Institutions!AC16),(Institutions!AC16),""),"")</f>
        <v/>
      </c>
      <c r="AE22" s="93" t="str">
        <f t="shared" si="8"/>
        <v/>
      </c>
      <c r="AF22" s="133" t="str">
        <f>IFERROR(IF(COUNT(Institutions!AE16),(Institutions!AE16),""),"")</f>
        <v/>
      </c>
      <c r="AG22" s="93" t="str">
        <f t="shared" si="9"/>
        <v/>
      </c>
      <c r="AH22" s="322" t="str">
        <f>IFERROR(IF(COUNT(Institutions!AG16),(Institutions!AG16),""),"")</f>
        <v/>
      </c>
      <c r="AI22" s="409"/>
      <c r="AJ22" s="410"/>
      <c r="AK22" s="411"/>
      <c r="AP22" t="s">
        <v>260</v>
      </c>
      <c r="AZ22" t="s">
        <v>267</v>
      </c>
      <c r="BF22" t="s">
        <v>268</v>
      </c>
      <c r="BH22" t="s">
        <v>269</v>
      </c>
      <c r="BN22" t="s">
        <v>270</v>
      </c>
    </row>
    <row r="23" spans="5:66" ht="20.100000000000001" customHeight="1">
      <c r="E23" s="79" t="s">
        <v>242</v>
      </c>
      <c r="F23" s="149" t="s">
        <v>271</v>
      </c>
      <c r="H23" s="124" t="str">
        <f>IFERROR(IF(COUNT(FPIPromoter!$AL$13),IF(FPIPromoter!$AL$13=0,"0",FPIPromoter!$AL$13),""),"")</f>
        <v/>
      </c>
      <c r="I23" s="124" t="str">
        <f>IFERROR(IF(COUNT(FPIPromoter!H16),(FPIPromoter!H16),""),"")</f>
        <v/>
      </c>
      <c r="J23" s="124" t="str">
        <f>IFERROR(IF(COUNT(FPIPromoter!I16),(FPIPromoter!I16),""),"")</f>
        <v/>
      </c>
      <c r="K23" s="80" t="str">
        <f>IFERROR(IF(COUNT(FPIPromoter!J16),(FPIPromoter!J16),""),"")</f>
        <v/>
      </c>
      <c r="L23" s="124" t="str">
        <f>IFERROR(IF(COUNT(FPIPromoter!K16),(FPIPromoter!K16),""),"")</f>
        <v/>
      </c>
      <c r="M23" s="110" t="str">
        <f>+IFERROR(IF(COUNT(L23),ROUND(L23/'Shareholding Pattern'!$L$78*100,2),""),0)</f>
        <v/>
      </c>
      <c r="N23" s="122" t="str">
        <f>IFERROR(IF(COUNT(FPIPromoter!M16),(FPIPromoter!M16),""),"")</f>
        <v/>
      </c>
      <c r="O23" s="122" t="str">
        <f>IFERROR(IF(COUNT(FPIPromoter!N16),(FPIPromoter!N16),""),"")</f>
        <v/>
      </c>
      <c r="P23" s="124" t="str">
        <f>IFERROR(IF(COUNT(FPIPromoter!O16),(FPIPromoter!O16),""),"")</f>
        <v/>
      </c>
      <c r="Q23" s="115" t="str">
        <f>IFERROR(IF(COUNT(FPIPromoter!P16),(FPIPromoter!P16),""),0)</f>
        <v/>
      </c>
      <c r="R23" s="124" t="str">
        <f>IFERROR(IF(COUNT(FPIPromoter!Q16),(FPIPromoter!Q16),""),"")</f>
        <v/>
      </c>
      <c r="S23" s="124" t="str">
        <f>IFERROR(IF(COUNT(FPIPromoter!R16),(FPIPromoter!R16),""),"")</f>
        <v/>
      </c>
      <c r="T23" s="124" t="str">
        <f>IFERROR(IF(COUNT(FPIPromoter!S16),(FPIPromoter!S16),""),"")</f>
        <v/>
      </c>
      <c r="U23" s="124" t="str">
        <f>IFERROR(IF(COUNT(FPIPromoter!T16),(FPIPromoter!T16),""),"")</f>
        <v/>
      </c>
      <c r="V23" s="124" t="str">
        <f>IFERROR(IF(COUNT(FPIPromoter!U16),(FPIPromoter!U16),""),"")</f>
        <v/>
      </c>
      <c r="W23" s="93" t="str">
        <f>+IFERROR(IF(COUNT(L23,U23),ROUND(SUM(L23,U23)/SUM('Shareholding Pattern'!$L$78,'Shareholding Pattern'!$U$78)*100,2),""),0)</f>
        <v/>
      </c>
      <c r="X23" s="133" t="str">
        <f>IFERROR(IF(COUNT(FPIPromoter!W16),(FPIPromoter!W16),""),"")</f>
        <v/>
      </c>
      <c r="Y23" s="393" t="str">
        <f t="shared" si="5"/>
        <v/>
      </c>
      <c r="Z23" s="133" t="str">
        <f>IFERROR(IF(COUNT(FPIPromoter!Y16),(FPIPromoter!Y16),""),"")</f>
        <v/>
      </c>
      <c r="AA23" s="93" t="str">
        <f t="shared" si="6"/>
        <v/>
      </c>
      <c r="AB23" s="133" t="str">
        <f>IFERROR(IF(COUNT(FPIPromoter!AA16),(FPIPromoter!AA16),""),"")</f>
        <v/>
      </c>
      <c r="AC23" s="93" t="str">
        <f t="shared" si="7"/>
        <v/>
      </c>
      <c r="AD23" s="133" t="str">
        <f>IFERROR(IF(COUNT(FPIPromoter!AC16),(FPIPromoter!AC16),""),"")</f>
        <v/>
      </c>
      <c r="AE23" s="93" t="str">
        <f t="shared" si="8"/>
        <v/>
      </c>
      <c r="AF23" s="133" t="str">
        <f>IFERROR(IF(COUNT(FPIPromoter!AE16),(FPIPromoter!AE16),""),"")</f>
        <v/>
      </c>
      <c r="AG23" s="93" t="str">
        <f t="shared" si="9"/>
        <v/>
      </c>
      <c r="AH23" s="322" t="str">
        <f>IFERROR(IF(COUNT(FPIPromoter!AG16),(FPIPromoter!AG16),""),"")</f>
        <v/>
      </c>
      <c r="AI23" s="409"/>
      <c r="AJ23" s="410"/>
      <c r="AK23" s="411"/>
      <c r="AP23" t="s">
        <v>264</v>
      </c>
      <c r="AZ23" t="s">
        <v>272</v>
      </c>
    </row>
    <row r="24" spans="5:66" ht="20.100000000000001" customHeight="1">
      <c r="E24" s="84" t="s">
        <v>273</v>
      </c>
      <c r="F24" s="151" t="s">
        <v>243</v>
      </c>
      <c r="H24" s="138" t="str">
        <f>IFERROR(IF(COUNT(OtherForeign!$AO$13),IF(OtherForeign!$AO$13=0,"0",OtherForeign!$AO$13),""),"")</f>
        <v/>
      </c>
      <c r="I24" s="138" t="str">
        <f>IFERROR(IF(COUNT(OtherForeign!J16),(OtherForeign!J16),""),"")</f>
        <v/>
      </c>
      <c r="J24" s="138" t="str">
        <f>IFERROR(IF(COUNT(OtherForeign!K16),(OtherForeign!K16),""),"")</f>
        <v/>
      </c>
      <c r="K24" s="396" t="str">
        <f>IFERROR(IF(COUNT(OtherForeign!L16),(OtherForeign!L16),""),"")</f>
        <v/>
      </c>
      <c r="L24" s="138" t="str">
        <f>IFERROR(IF(COUNT(OtherForeign!M16),(OtherForeign!M16),""),"")</f>
        <v/>
      </c>
      <c r="M24" s="137" t="str">
        <f>+IFERROR(IF(COUNT(L24),ROUND(L24/'Shareholding Pattern'!$L$78*100,2),""),0)</f>
        <v/>
      </c>
      <c r="N24" s="122" t="str">
        <f>IFERROR(IF(COUNT(OtherForeign!O16),(OtherForeign!O16),""),"")</f>
        <v/>
      </c>
      <c r="O24" s="122" t="str">
        <f>IFERROR(IF(COUNT(OtherForeign!P16),(OtherForeign!P16),""),"")</f>
        <v/>
      </c>
      <c r="P24" s="138" t="str">
        <f>IFERROR(IF(COUNT(OtherForeign!Q16),(OtherForeign!Q16),""),"")</f>
        <v/>
      </c>
      <c r="Q24" s="139" t="str">
        <f>IFERROR(IF(COUNT(OtherForeign!R16),(OtherForeign!R16),""),0)</f>
        <v/>
      </c>
      <c r="R24" s="138" t="str">
        <f>IFERROR(IF(COUNT(OtherForeign!S16),(OtherForeign!S16),""),"")</f>
        <v/>
      </c>
      <c r="S24" s="138" t="str">
        <f>IFERROR(IF(COUNT(OtherForeign!T16),(OtherForeign!T16),""),"")</f>
        <v/>
      </c>
      <c r="T24" s="138" t="str">
        <f>IFERROR(IF(COUNT(OtherForeign!U16),(OtherForeign!U16),""),"")</f>
        <v/>
      </c>
      <c r="U24" s="138" t="str">
        <f>IFERROR(IF(COUNT(OtherForeign!V16),(OtherForeign!V16),""),"")</f>
        <v/>
      </c>
      <c r="V24" s="138" t="str">
        <f>IFERROR(IF(COUNT(OtherForeign!W16),(OtherForeign!W16),""),"")</f>
        <v/>
      </c>
      <c r="W24" s="95" t="str">
        <f>+IFERROR(IF(COUNT(L24,U24),ROUND(SUM(L24,U24)/SUM('Shareholding Pattern'!$L$78,'Shareholding Pattern'!$U$78)*100,2),""),0)</f>
        <v/>
      </c>
      <c r="X24" s="133" t="str">
        <f>IFERROR(IF(COUNT(OtherForeign!Y16),(OtherForeign!Y16),""),"")</f>
        <v/>
      </c>
      <c r="Y24" s="395" t="str">
        <f t="shared" si="5"/>
        <v/>
      </c>
      <c r="Z24" s="133" t="str">
        <f>IFERROR(IF(COUNT(OtherForeign!AA16),(OtherForeign!AA16),""),"")</f>
        <v/>
      </c>
      <c r="AA24" s="95" t="str">
        <f t="shared" si="6"/>
        <v/>
      </c>
      <c r="AB24" s="133" t="str">
        <f>IFERROR(IF(COUNT(OtherForeign!AC16),(OtherForeign!AC16),""),"")</f>
        <v/>
      </c>
      <c r="AC24" s="95" t="str">
        <f t="shared" si="7"/>
        <v/>
      </c>
      <c r="AD24" s="133" t="str">
        <f>IFERROR(IF(COUNT(OtherForeign!AE16),(OtherForeign!AE16),""),"")</f>
        <v/>
      </c>
      <c r="AE24" s="95" t="str">
        <f t="shared" si="8"/>
        <v/>
      </c>
      <c r="AF24" s="133" t="str">
        <f>IFERROR(IF(COUNT(OtherForeign!AG16),(OtherForeign!AG16),""),"")</f>
        <v/>
      </c>
      <c r="AG24" s="95" t="str">
        <f t="shared" si="9"/>
        <v/>
      </c>
      <c r="AH24" s="323" t="str">
        <f>IFERROR(IF(COUNT(OtherForeign!AI16),(OtherForeign!AI16),""),"")</f>
        <v/>
      </c>
      <c r="AI24" s="409"/>
      <c r="AJ24" s="410"/>
      <c r="AK24" s="411"/>
      <c r="AP24" t="s">
        <v>268</v>
      </c>
      <c r="AZ24" t="s">
        <v>274</v>
      </c>
    </row>
    <row r="25" spans="5:66" ht="20.100000000000001" customHeight="1">
      <c r="E25" s="568" t="s">
        <v>275</v>
      </c>
      <c r="F25" s="568"/>
      <c r="G25" s="568"/>
      <c r="H25" s="107" t="str">
        <f>+IFERROR(IF(COUNT(H20:H24),ROUND(SUM(H20:H24),0),""),"")</f>
        <v/>
      </c>
      <c r="I25" s="107" t="str">
        <f t="shared" ref="I25:AH25" si="10">+IFERROR(IF(COUNT(I20:I24),ROUND(SUM(I20:I24),0),""),"")</f>
        <v/>
      </c>
      <c r="J25" s="107" t="str">
        <f t="shared" si="10"/>
        <v/>
      </c>
      <c r="K25" s="105" t="str">
        <f t="shared" si="10"/>
        <v/>
      </c>
      <c r="L25" s="107" t="str">
        <f t="shared" si="10"/>
        <v/>
      </c>
      <c r="M25" s="112" t="str">
        <f>+IFERROR(IF(COUNT(L25),ROUND(L25/'Shareholding Pattern'!$L$78*100,2),""),0)</f>
        <v/>
      </c>
      <c r="N25" s="106" t="str">
        <f t="shared" si="10"/>
        <v/>
      </c>
      <c r="O25" s="106" t="str">
        <f t="shared" si="10"/>
        <v/>
      </c>
      <c r="P25" s="107" t="str">
        <f t="shared" si="10"/>
        <v/>
      </c>
      <c r="Q25" s="116" t="str">
        <f>IFERROR(IF(COUNT(P25),ROUND(P25/$P$79*100,2),""),0)</f>
        <v/>
      </c>
      <c r="R25" s="202" t="str">
        <f t="shared" si="10"/>
        <v/>
      </c>
      <c r="S25" s="202" t="str">
        <f t="shared" si="10"/>
        <v/>
      </c>
      <c r="T25" s="202" t="str">
        <f t="shared" ref="T25" si="11">+IFERROR(IF(COUNT(T20:T24),ROUND(SUM(T20:T24),0),""),"")</f>
        <v/>
      </c>
      <c r="U25" s="107" t="str">
        <f t="shared" si="10"/>
        <v/>
      </c>
      <c r="V25" s="107" t="str">
        <f t="shared" si="10"/>
        <v/>
      </c>
      <c r="W25" s="96" t="str">
        <f>+IFERROR(IF(COUNT(L25,U25),ROUND(SUM(L25,U25)/SUM('Shareholding Pattern'!$L$78,'Shareholding Pattern'!$U$78)*100,2),""),0)</f>
        <v/>
      </c>
      <c r="X25" s="107" t="str">
        <f t="shared" si="10"/>
        <v/>
      </c>
      <c r="Y25" s="119" t="str">
        <f t="shared" si="5"/>
        <v/>
      </c>
      <c r="Z25" s="107" t="str">
        <f t="shared" si="10"/>
        <v/>
      </c>
      <c r="AA25" s="97" t="str">
        <f t="shared" si="6"/>
        <v/>
      </c>
      <c r="AB25" s="107" t="str">
        <f t="shared" ref="AB25:AD25" si="12">+IFERROR(IF(COUNT(AB20:AB24),ROUND(SUM(AB20:AB24),0),""),"")</f>
        <v/>
      </c>
      <c r="AC25" s="97" t="str">
        <f t="shared" si="7"/>
        <v/>
      </c>
      <c r="AD25" s="107" t="str">
        <f t="shared" si="12"/>
        <v/>
      </c>
      <c r="AE25" s="97" t="str">
        <f t="shared" si="8"/>
        <v/>
      </c>
      <c r="AF25" s="107" t="str">
        <f t="shared" ref="AF25" si="13">+IFERROR(IF(COUNT(AF20:AF24),ROUND(SUM(AF20:AF24),0),""),"")</f>
        <v/>
      </c>
      <c r="AG25" s="97" t="str">
        <f t="shared" si="9"/>
        <v/>
      </c>
      <c r="AH25" s="324" t="str">
        <f t="shared" si="10"/>
        <v/>
      </c>
      <c r="AI25" s="409"/>
      <c r="AJ25" s="410"/>
      <c r="AK25" s="411"/>
      <c r="AZ25" t="s">
        <v>276</v>
      </c>
    </row>
    <row r="26" spans="5:66" ht="35.1" customHeight="1">
      <c r="E26" s="569" t="s">
        <v>277</v>
      </c>
      <c r="F26" s="569"/>
      <c r="G26" s="569"/>
      <c r="H26" s="107">
        <f t="shared" ref="H26:AH26" si="14">+IFERROR(IF(COUNT(H18,H25),ROUND(SUM(H18,H25),0),""),"")</f>
        <v>1</v>
      </c>
      <c r="I26" s="107">
        <f t="shared" si="14"/>
        <v>14980000</v>
      </c>
      <c r="J26" s="107" t="str">
        <f t="shared" si="14"/>
        <v/>
      </c>
      <c r="K26" s="105" t="str">
        <f t="shared" si="14"/>
        <v/>
      </c>
      <c r="L26" s="107">
        <f t="shared" si="14"/>
        <v>14980000</v>
      </c>
      <c r="M26" s="253">
        <f>+IFERROR(IF(COUNT(L26),ROUND(L26/'Shareholding Pattern'!$L$78*100,2),""),0)</f>
        <v>74.900000000000006</v>
      </c>
      <c r="N26" s="106">
        <f t="shared" si="14"/>
        <v>14980000</v>
      </c>
      <c r="O26" s="106" t="str">
        <f t="shared" si="14"/>
        <v/>
      </c>
      <c r="P26" s="107">
        <f t="shared" si="14"/>
        <v>14980000</v>
      </c>
      <c r="Q26" s="253">
        <f>IFERROR(IF(COUNT(P26),ROUND(P26/$P$79*100,2),""),0)</f>
        <v>74.900000000000006</v>
      </c>
      <c r="R26" s="107" t="str">
        <f t="shared" si="14"/>
        <v/>
      </c>
      <c r="S26" s="107" t="str">
        <f t="shared" si="14"/>
        <v/>
      </c>
      <c r="T26" s="107" t="str">
        <f t="shared" si="14"/>
        <v/>
      </c>
      <c r="U26" s="107" t="str">
        <f t="shared" si="14"/>
        <v/>
      </c>
      <c r="V26" s="107">
        <f t="shared" si="14"/>
        <v>14980000</v>
      </c>
      <c r="W26" s="97">
        <f>+IFERROR(IF(COUNT(L26,U26),ROUND(SUM(L26,U26)/SUM('Shareholding Pattern'!$L$78,'Shareholding Pattern'!$U$78)*100,2),""),0)</f>
        <v>74.900000000000006</v>
      </c>
      <c r="X26" s="107" t="str">
        <f t="shared" ref="X26" si="15">+IFERROR(IF(COUNT(X18,X25),ROUND(SUM(X18,X25),0),""),"")</f>
        <v/>
      </c>
      <c r="Y26" s="119" t="str">
        <f t="shared" si="5"/>
        <v/>
      </c>
      <c r="Z26" s="107" t="str">
        <f t="shared" si="14"/>
        <v/>
      </c>
      <c r="AA26" s="97" t="str">
        <f t="shared" si="6"/>
        <v/>
      </c>
      <c r="AB26" s="107" t="str">
        <f t="shared" si="14"/>
        <v/>
      </c>
      <c r="AC26" s="97" t="str">
        <f t="shared" si="7"/>
        <v/>
      </c>
      <c r="AD26" s="107" t="str">
        <f t="shared" si="14"/>
        <v/>
      </c>
      <c r="AE26" s="97" t="str">
        <f t="shared" si="8"/>
        <v/>
      </c>
      <c r="AF26" s="107" t="str">
        <f t="shared" si="14"/>
        <v/>
      </c>
      <c r="AG26" s="97" t="str">
        <f t="shared" si="9"/>
        <v/>
      </c>
      <c r="AH26" s="324">
        <f t="shared" si="14"/>
        <v>14980000</v>
      </c>
      <c r="AI26" s="412"/>
      <c r="AJ26" s="413"/>
      <c r="AK26" s="414"/>
      <c r="AZ26" t="s">
        <v>278</v>
      </c>
    </row>
    <row r="27" spans="5:66" ht="24.95" customHeight="1">
      <c r="E27" s="30"/>
      <c r="F27" s="351" t="s">
        <v>279</v>
      </c>
      <c r="M27"/>
      <c r="N27"/>
      <c r="O27"/>
      <c r="Q27"/>
      <c r="W27"/>
      <c r="X27"/>
      <c r="Y27"/>
      <c r="Z27"/>
      <c r="AA27"/>
      <c r="AB27"/>
      <c r="AC27"/>
      <c r="AD27"/>
      <c r="AE27"/>
      <c r="AF27"/>
      <c r="AG27"/>
    </row>
    <row r="28" spans="5:66" ht="31.5" customHeight="1">
      <c r="E28" s="7" t="s">
        <v>280</v>
      </c>
      <c r="F28" s="173" t="s">
        <v>281</v>
      </c>
      <c r="G28" s="22"/>
      <c r="H28" s="303" t="s">
        <v>282</v>
      </c>
      <c r="I28" s="304"/>
      <c r="J28" s="304"/>
      <c r="K28" s="22"/>
      <c r="L28" s="22"/>
      <c r="M28" s="22"/>
      <c r="N28" s="22"/>
      <c r="O28" s="22"/>
      <c r="P28" s="304"/>
      <c r="Q28" s="22"/>
      <c r="R28" s="304"/>
      <c r="S28" s="304"/>
      <c r="T28" s="304"/>
      <c r="U28" s="304"/>
      <c r="V28" s="304"/>
      <c r="W28" s="22"/>
      <c r="X28" s="22"/>
      <c r="Y28" s="22"/>
      <c r="Z28" s="22"/>
      <c r="AA28" s="22"/>
      <c r="AB28" s="22"/>
      <c r="AC28" s="22"/>
      <c r="AD28" s="22"/>
      <c r="AE28" s="22"/>
      <c r="AF28" s="22"/>
      <c r="AG28" s="22"/>
      <c r="AH28" s="305"/>
      <c r="AI28" s="305"/>
      <c r="AJ28" s="305"/>
      <c r="AK28" s="306"/>
    </row>
    <row r="29" spans="5:66" ht="20.100000000000001" customHeight="1">
      <c r="E29" s="278" t="s">
        <v>222</v>
      </c>
      <c r="F29" s="28" t="s">
        <v>283</v>
      </c>
      <c r="G29" s="29"/>
      <c r="H29" s="29"/>
      <c r="I29" s="29"/>
      <c r="J29" s="29"/>
      <c r="K29" s="29"/>
      <c r="L29" s="29"/>
      <c r="M29" s="29"/>
      <c r="N29" s="29"/>
      <c r="O29" s="29"/>
      <c r="P29" s="29"/>
      <c r="Q29" s="29"/>
      <c r="R29" s="29"/>
      <c r="S29" s="29"/>
      <c r="T29" s="29"/>
      <c r="U29" s="29"/>
      <c r="V29" s="29"/>
      <c r="W29" s="29"/>
      <c r="X29" s="29"/>
      <c r="Y29" s="29"/>
      <c r="Z29" s="308"/>
      <c r="AA29" s="308"/>
      <c r="AB29" s="308"/>
      <c r="AC29" s="308"/>
      <c r="AD29" s="308"/>
      <c r="AE29" s="308"/>
      <c r="AF29" s="308"/>
      <c r="AG29" s="308"/>
      <c r="AH29" s="29"/>
      <c r="AI29" s="29"/>
      <c r="AJ29" s="29"/>
      <c r="AK29" s="293"/>
    </row>
    <row r="30" spans="5:66" ht="20.100000000000001" customHeight="1">
      <c r="E30" s="281" t="s">
        <v>224</v>
      </c>
      <c r="F30" s="282" t="s">
        <v>284</v>
      </c>
      <c r="H30" s="274"/>
      <c r="I30" s="274"/>
      <c r="J30" s="274"/>
      <c r="K30" s="397"/>
      <c r="L30" s="283" t="str">
        <f>+IFERROR(IF(COUNT(I30:K30),ROUND(SUM(I30:K30),0),""),"")</f>
        <v/>
      </c>
      <c r="M30" s="111" t="str">
        <f>+IFERROR(IF(COUNT(L30),ROUND(L30/'Shareholding Pattern'!$L$78*100,2),""),"")</f>
        <v/>
      </c>
      <c r="N30" s="408" t="str">
        <f>IF(I30="","",I30)</f>
        <v/>
      </c>
      <c r="O30" s="397"/>
      <c r="P30" s="123" t="str">
        <f>+IFERROR(IF(COUNT(N30:O30),ROUND(SUM(N30:O30),0),""),"")</f>
        <v/>
      </c>
      <c r="Q30" s="118" t="str">
        <f>+IFERROR(IF(COUNT(P30),ROUND(P30/'Shareholding Pattern'!$P$79*100,2),""),"")</f>
        <v/>
      </c>
      <c r="R30" s="274"/>
      <c r="S30" s="274"/>
      <c r="T30" s="274"/>
      <c r="U30" s="123" t="str">
        <f t="shared" ref="U30:U41" si="16">+IFERROR(IF(COUNT(R30:T30),ROUND(SUM(R30:T30),0),""),"")</f>
        <v/>
      </c>
      <c r="V30" s="123" t="str">
        <f>+IFERROR(IF(COUNT(L30,U30),ROUND(SUM(L30,U30),0),""),"")</f>
        <v/>
      </c>
      <c r="W30" s="98" t="str">
        <f>+IFERROR(IF(COUNT(L30,U30),ROUND(SUM(L30,U30)/SUM('Shareholding Pattern'!$L$78,'Shareholding Pattern'!$U$78)*100,2),""),"")</f>
        <v/>
      </c>
      <c r="X30" s="397"/>
      <c r="Y30" s="398" t="str">
        <f t="shared" ref="Y30:Y41" si="17">+IFERROR(IF(COUNT(X30),ROUND(SUM(X30)/SUM(L30)*100,2),""),0)</f>
        <v/>
      </c>
      <c r="Z30" s="415"/>
      <c r="AA30" s="416"/>
      <c r="AB30" s="416"/>
      <c r="AC30" s="416"/>
      <c r="AD30" s="416"/>
      <c r="AE30" s="416"/>
      <c r="AF30" s="416"/>
      <c r="AG30" s="417"/>
      <c r="AH30" s="279"/>
      <c r="AI30" s="274"/>
      <c r="AJ30" s="274"/>
      <c r="AK30" s="274"/>
      <c r="AP30" t="s">
        <v>285</v>
      </c>
      <c r="AZ30" t="s">
        <v>286</v>
      </c>
      <c r="BF30" t="s">
        <v>285</v>
      </c>
      <c r="BH30" t="s">
        <v>287</v>
      </c>
      <c r="BN30" t="s">
        <v>288</v>
      </c>
    </row>
    <row r="31" spans="5:66" ht="20.100000000000001" customHeight="1">
      <c r="E31" s="79" t="s">
        <v>230</v>
      </c>
      <c r="F31" s="149" t="s">
        <v>289</v>
      </c>
      <c r="H31" s="183"/>
      <c r="I31" s="183"/>
      <c r="J31" s="183"/>
      <c r="K31" s="399"/>
      <c r="L31" s="124" t="str">
        <f t="shared" ref="L31:L48" si="18">+IFERROR(IF(COUNT(I31:K31),ROUND(SUM(I31:K31),0),""),"")</f>
        <v/>
      </c>
      <c r="M31" s="110" t="str">
        <f>+IFERROR(IF(COUNT(L31),ROUND(L31/'Shareholding Pattern'!$L$78*100,2),""),"")</f>
        <v/>
      </c>
      <c r="N31" s="408" t="str">
        <f t="shared" ref="N31:N40" si="19">IF(I31="","",I31)</f>
        <v/>
      </c>
      <c r="O31" s="399"/>
      <c r="P31" s="124" t="str">
        <f t="shared" ref="P31:P48" si="20">+IFERROR(IF(COUNT(N31:O31),ROUND(SUM(N31:O31),0),""),"")</f>
        <v/>
      </c>
      <c r="Q31" s="115" t="str">
        <f>+IFERROR(IF(COUNT(P31),ROUND(P31/'Shareholding Pattern'!$P$79*100,2),""),"")</f>
        <v/>
      </c>
      <c r="R31" s="183"/>
      <c r="S31" s="183"/>
      <c r="T31" s="183"/>
      <c r="U31" s="124" t="str">
        <f t="shared" si="16"/>
        <v/>
      </c>
      <c r="V31" s="123" t="str">
        <f>+IFERROR(IF(COUNT(L31,U31),ROUND(SUM(L31,U31),0),""),"")</f>
        <v/>
      </c>
      <c r="W31" s="93" t="str">
        <f>+IFERROR(IF(COUNT(L31,U31),ROUND(SUM(L31,U31)/SUM('Shareholding Pattern'!$L$78,'Shareholding Pattern'!$U$78)*100,2),""),"")</f>
        <v/>
      </c>
      <c r="X31" s="397"/>
      <c r="Y31" s="400" t="str">
        <f t="shared" si="17"/>
        <v/>
      </c>
      <c r="Z31" s="409"/>
      <c r="AA31" s="410"/>
      <c r="AB31" s="410"/>
      <c r="AC31" s="410"/>
      <c r="AD31" s="410"/>
      <c r="AE31" s="410"/>
      <c r="AF31" s="410"/>
      <c r="AG31" s="411"/>
      <c r="AH31" s="236"/>
      <c r="AI31" s="183"/>
      <c r="AJ31" s="183"/>
      <c r="AK31" s="183"/>
      <c r="AP31" t="s">
        <v>290</v>
      </c>
      <c r="AZ31" t="s">
        <v>291</v>
      </c>
      <c r="BF31" t="s">
        <v>290</v>
      </c>
      <c r="BH31" t="s">
        <v>292</v>
      </c>
      <c r="BN31" t="s">
        <v>293</v>
      </c>
    </row>
    <row r="32" spans="5:66" ht="20.100000000000001" customHeight="1">
      <c r="E32" s="79" t="s">
        <v>236</v>
      </c>
      <c r="F32" s="149" t="s">
        <v>294</v>
      </c>
      <c r="H32" s="183"/>
      <c r="I32" s="183"/>
      <c r="J32" s="183"/>
      <c r="K32" s="399"/>
      <c r="L32" s="124" t="str">
        <f t="shared" si="18"/>
        <v/>
      </c>
      <c r="M32" s="110" t="str">
        <f>+IFERROR(IF(COUNT(L32),ROUND(L32/'Shareholding Pattern'!$L$78*100,2),""),"")</f>
        <v/>
      </c>
      <c r="N32" s="408" t="str">
        <f t="shared" si="19"/>
        <v/>
      </c>
      <c r="O32" s="399"/>
      <c r="P32" s="124" t="str">
        <f t="shared" si="20"/>
        <v/>
      </c>
      <c r="Q32" s="115" t="str">
        <f>+IFERROR(IF(COUNT(P32),ROUND(P32/'Shareholding Pattern'!$P$79*100,2),""),"")</f>
        <v/>
      </c>
      <c r="R32" s="183"/>
      <c r="S32" s="183"/>
      <c r="T32" s="183"/>
      <c r="U32" s="124" t="str">
        <f t="shared" si="16"/>
        <v/>
      </c>
      <c r="V32" s="123" t="str">
        <f t="shared" ref="V32:V71" si="21">+IFERROR(IF(COUNT(L32,U32),ROUND(SUM(L32,U32),0),""),"")</f>
        <v/>
      </c>
      <c r="W32" s="93" t="str">
        <f>+IFERROR(IF(COUNT(L32,U32),ROUND(SUM(L32,U32)/SUM('Shareholding Pattern'!$L$78,'Shareholding Pattern'!$U$78)*100,2),""),"")</f>
        <v/>
      </c>
      <c r="X32" s="397"/>
      <c r="Y32" s="400" t="str">
        <f t="shared" si="17"/>
        <v/>
      </c>
      <c r="Z32" s="409"/>
      <c r="AA32" s="410"/>
      <c r="AB32" s="410"/>
      <c r="AC32" s="410"/>
      <c r="AD32" s="410"/>
      <c r="AE32" s="410"/>
      <c r="AF32" s="410"/>
      <c r="AG32" s="411"/>
      <c r="AH32" s="236"/>
      <c r="AI32" s="183"/>
      <c r="AJ32" s="183"/>
      <c r="AK32" s="183"/>
      <c r="AP32" t="s">
        <v>295</v>
      </c>
      <c r="AZ32" t="s">
        <v>296</v>
      </c>
      <c r="BF32" t="s">
        <v>295</v>
      </c>
      <c r="BH32" t="s">
        <v>297</v>
      </c>
      <c r="BN32" t="s">
        <v>298</v>
      </c>
    </row>
    <row r="33" spans="5:66" ht="20.100000000000001" customHeight="1">
      <c r="E33" s="79" t="s">
        <v>242</v>
      </c>
      <c r="F33" s="149" t="s">
        <v>238</v>
      </c>
      <c r="H33" s="183"/>
      <c r="I33" s="183"/>
      <c r="J33" s="183"/>
      <c r="K33" s="399"/>
      <c r="L33" s="124" t="str">
        <f t="shared" si="18"/>
        <v/>
      </c>
      <c r="M33" s="110" t="str">
        <f>+IFERROR(IF(COUNT(L33),ROUND(L33/'Shareholding Pattern'!$L$78*100,2),""),"")</f>
        <v/>
      </c>
      <c r="N33" s="408" t="str">
        <f t="shared" si="19"/>
        <v/>
      </c>
      <c r="O33" s="399"/>
      <c r="P33" s="124" t="str">
        <f t="shared" si="20"/>
        <v/>
      </c>
      <c r="Q33" s="115" t="str">
        <f>+IFERROR(IF(COUNT(P33),ROUND(P33/'Shareholding Pattern'!$P$79*100,2),""),"")</f>
        <v/>
      </c>
      <c r="R33" s="183"/>
      <c r="S33" s="183"/>
      <c r="T33" s="183"/>
      <c r="U33" s="124" t="str">
        <f t="shared" si="16"/>
        <v/>
      </c>
      <c r="V33" s="123" t="str">
        <f t="shared" si="21"/>
        <v/>
      </c>
      <c r="W33" s="93" t="str">
        <f>+IFERROR(IF(COUNT(L33,U33),ROUND(SUM(L33,U33)/SUM('Shareholding Pattern'!$L$78,'Shareholding Pattern'!$U$78)*100,2),""),"")</f>
        <v/>
      </c>
      <c r="X33" s="397"/>
      <c r="Y33" s="400" t="str">
        <f t="shared" si="17"/>
        <v/>
      </c>
      <c r="Z33" s="409"/>
      <c r="AA33" s="410"/>
      <c r="AB33" s="410"/>
      <c r="AC33" s="410"/>
      <c r="AD33" s="410"/>
      <c r="AE33" s="410"/>
      <c r="AF33" s="410"/>
      <c r="AG33" s="411"/>
      <c r="AH33" s="236"/>
      <c r="AI33" s="183"/>
      <c r="AJ33" s="183"/>
      <c r="AK33" s="183"/>
      <c r="AP33" t="s">
        <v>299</v>
      </c>
      <c r="AZ33" t="s">
        <v>300</v>
      </c>
      <c r="BF33" t="s">
        <v>299</v>
      </c>
      <c r="BH33" t="s">
        <v>301</v>
      </c>
      <c r="BN33" t="s">
        <v>302</v>
      </c>
    </row>
    <row r="34" spans="5:66" ht="20.100000000000001" customHeight="1">
      <c r="E34" s="79" t="s">
        <v>273</v>
      </c>
      <c r="F34" s="149" t="s">
        <v>303</v>
      </c>
      <c r="H34" s="183"/>
      <c r="I34" s="183"/>
      <c r="J34" s="183"/>
      <c r="K34" s="399"/>
      <c r="L34" s="124" t="str">
        <f t="shared" si="18"/>
        <v/>
      </c>
      <c r="M34" s="110" t="str">
        <f>+IFERROR(IF(COUNT(L34),ROUND(L34/'Shareholding Pattern'!$L$78*100,2),""),"")</f>
        <v/>
      </c>
      <c r="N34" s="408" t="str">
        <f t="shared" si="19"/>
        <v/>
      </c>
      <c r="O34" s="399"/>
      <c r="P34" s="124" t="str">
        <f t="shared" si="20"/>
        <v/>
      </c>
      <c r="Q34" s="115" t="str">
        <f>+IFERROR(IF(COUNT(P34),ROUND(P34/'Shareholding Pattern'!$P$79*100,2),""),"")</f>
        <v/>
      </c>
      <c r="R34" s="183"/>
      <c r="S34" s="183"/>
      <c r="T34" s="183"/>
      <c r="U34" s="124" t="str">
        <f t="shared" si="16"/>
        <v/>
      </c>
      <c r="V34" s="123" t="str">
        <f t="shared" si="21"/>
        <v/>
      </c>
      <c r="W34" s="93" t="str">
        <f>+IFERROR(IF(COUNT(L34,U34),ROUND(SUM(L34,U34)/SUM('Shareholding Pattern'!$L$78,'Shareholding Pattern'!$U$78)*100,2),""),"")</f>
        <v/>
      </c>
      <c r="X34" s="397"/>
      <c r="Y34" s="400" t="str">
        <f t="shared" si="17"/>
        <v/>
      </c>
      <c r="Z34" s="409"/>
      <c r="AA34" s="410"/>
      <c r="AB34" s="410"/>
      <c r="AC34" s="410"/>
      <c r="AD34" s="410"/>
      <c r="AE34" s="410"/>
      <c r="AF34" s="410"/>
      <c r="AG34" s="411"/>
      <c r="AH34" s="236"/>
      <c r="AI34" s="183"/>
      <c r="AJ34" s="183"/>
      <c r="AK34" s="183"/>
      <c r="AP34" t="s">
        <v>304</v>
      </c>
      <c r="AZ34" t="s">
        <v>305</v>
      </c>
      <c r="BF34" t="s">
        <v>304</v>
      </c>
      <c r="BH34" t="s">
        <v>306</v>
      </c>
      <c r="BN34" t="s">
        <v>307</v>
      </c>
    </row>
    <row r="35" spans="5:66" ht="20.100000000000001" customHeight="1">
      <c r="E35" s="79" t="s">
        <v>308</v>
      </c>
      <c r="F35" s="149" t="s">
        <v>309</v>
      </c>
      <c r="H35" s="183"/>
      <c r="I35" s="183"/>
      <c r="J35" s="183"/>
      <c r="K35" s="399"/>
      <c r="L35" s="124" t="str">
        <f t="shared" si="18"/>
        <v/>
      </c>
      <c r="M35" s="110" t="str">
        <f>+IFERROR(IF(COUNT(L35),ROUND(L35/'Shareholding Pattern'!$L$78*100,2),""),"")</f>
        <v/>
      </c>
      <c r="N35" s="408" t="str">
        <f t="shared" si="19"/>
        <v/>
      </c>
      <c r="O35" s="399"/>
      <c r="P35" s="124" t="str">
        <f t="shared" si="20"/>
        <v/>
      </c>
      <c r="Q35" s="115" t="str">
        <f>+IFERROR(IF(COUNT(P35),ROUND(P35/'Shareholding Pattern'!$P$79*100,2),""),"")</f>
        <v/>
      </c>
      <c r="R35" s="183"/>
      <c r="S35" s="183"/>
      <c r="T35" s="183"/>
      <c r="U35" s="124" t="str">
        <f t="shared" si="16"/>
        <v/>
      </c>
      <c r="V35" s="123" t="str">
        <f t="shared" si="21"/>
        <v/>
      </c>
      <c r="W35" s="93" t="str">
        <f>+IFERROR(IF(COUNT(L35,U35),ROUND(SUM(L35,U35)/SUM('Shareholding Pattern'!$L$78,'Shareholding Pattern'!$U$78)*100,2),""),"")</f>
        <v/>
      </c>
      <c r="X35" s="397"/>
      <c r="Y35" s="400" t="str">
        <f t="shared" si="17"/>
        <v/>
      </c>
      <c r="Z35" s="409"/>
      <c r="AA35" s="410"/>
      <c r="AB35" s="410"/>
      <c r="AC35" s="410"/>
      <c r="AD35" s="410"/>
      <c r="AE35" s="410"/>
      <c r="AF35" s="410"/>
      <c r="AG35" s="411"/>
      <c r="AH35" s="236"/>
      <c r="AI35" s="183"/>
      <c r="AJ35" s="183"/>
      <c r="AK35" s="183"/>
      <c r="AP35" t="s">
        <v>310</v>
      </c>
      <c r="AZ35" t="s">
        <v>311</v>
      </c>
      <c r="BF35" t="s">
        <v>310</v>
      </c>
      <c r="BH35" t="s">
        <v>312</v>
      </c>
      <c r="BN35" t="s">
        <v>313</v>
      </c>
    </row>
    <row r="36" spans="5:66" ht="20.100000000000001" customHeight="1">
      <c r="E36" s="79" t="s">
        <v>314</v>
      </c>
      <c r="F36" s="227" t="s">
        <v>315</v>
      </c>
      <c r="H36" s="183"/>
      <c r="I36" s="183"/>
      <c r="J36" s="183"/>
      <c r="K36" s="399"/>
      <c r="L36" s="124" t="str">
        <f t="shared" si="18"/>
        <v/>
      </c>
      <c r="M36" s="110" t="str">
        <f>+IFERROR(IF(COUNT(L36),ROUND(L36/'Shareholding Pattern'!$L$78*100,2),""),"")</f>
        <v/>
      </c>
      <c r="N36" s="408" t="str">
        <f t="shared" si="19"/>
        <v/>
      </c>
      <c r="O36" s="399"/>
      <c r="P36" s="124" t="str">
        <f t="shared" si="20"/>
        <v/>
      </c>
      <c r="Q36" s="115" t="str">
        <f>+IFERROR(IF(COUNT(P36),ROUND(P36/'Shareholding Pattern'!$P$79*100,2),""),"")</f>
        <v/>
      </c>
      <c r="R36" s="183"/>
      <c r="S36" s="183"/>
      <c r="T36" s="183"/>
      <c r="U36" s="124" t="str">
        <f t="shared" si="16"/>
        <v/>
      </c>
      <c r="V36" s="123" t="str">
        <f t="shared" si="21"/>
        <v/>
      </c>
      <c r="W36" s="93" t="str">
        <f>+IFERROR(IF(COUNT(L36,U36),ROUND(SUM(L36,U36)/SUM('Shareholding Pattern'!$L$78,'Shareholding Pattern'!$U$78)*100,2),""),"")</f>
        <v/>
      </c>
      <c r="X36" s="397"/>
      <c r="Y36" s="400" t="str">
        <f t="shared" si="17"/>
        <v/>
      </c>
      <c r="Z36" s="409"/>
      <c r="AA36" s="410"/>
      <c r="AB36" s="410"/>
      <c r="AC36" s="410"/>
      <c r="AD36" s="410"/>
      <c r="AE36" s="410"/>
      <c r="AF36" s="410"/>
      <c r="AG36" s="411"/>
      <c r="AH36" s="236"/>
      <c r="AI36" s="183"/>
      <c r="AJ36" s="183"/>
      <c r="AK36" s="183"/>
      <c r="AP36" t="s">
        <v>316</v>
      </c>
      <c r="AZ36" t="s">
        <v>317</v>
      </c>
      <c r="BF36" t="s">
        <v>316</v>
      </c>
      <c r="BH36" t="s">
        <v>318</v>
      </c>
      <c r="BN36" t="s">
        <v>319</v>
      </c>
    </row>
    <row r="37" spans="5:66" ht="20.100000000000001" customHeight="1">
      <c r="E37" s="79" t="s">
        <v>320</v>
      </c>
      <c r="F37" s="228" t="s">
        <v>321</v>
      </c>
      <c r="H37" s="183"/>
      <c r="I37" s="183"/>
      <c r="J37" s="183"/>
      <c r="K37" s="399"/>
      <c r="L37" s="124" t="str">
        <f t="shared" si="18"/>
        <v/>
      </c>
      <c r="M37" s="110" t="str">
        <f>+IFERROR(IF(COUNT(L37),ROUND(L37/'Shareholding Pattern'!$L$78*100,2),""),"")</f>
        <v/>
      </c>
      <c r="N37" s="408" t="str">
        <f t="shared" si="19"/>
        <v/>
      </c>
      <c r="O37" s="399"/>
      <c r="P37" s="124" t="str">
        <f t="shared" si="20"/>
        <v/>
      </c>
      <c r="Q37" s="115" t="str">
        <f>+IFERROR(IF(COUNT(P37),ROUND(P37/'Shareholding Pattern'!$P$79*100,2),""),"")</f>
        <v/>
      </c>
      <c r="R37" s="183"/>
      <c r="S37" s="183"/>
      <c r="T37" s="183"/>
      <c r="U37" s="124" t="str">
        <f t="shared" si="16"/>
        <v/>
      </c>
      <c r="V37" s="123" t="str">
        <f t="shared" si="21"/>
        <v/>
      </c>
      <c r="W37" s="93" t="str">
        <f>+IFERROR(IF(COUNT(L37,U37),ROUND(SUM(L37,U37)/SUM('Shareholding Pattern'!$L$78,'Shareholding Pattern'!$U$78)*100,2),""),"")</f>
        <v/>
      </c>
      <c r="X37" s="397"/>
      <c r="Y37" s="400" t="str">
        <f t="shared" si="17"/>
        <v/>
      </c>
      <c r="Z37" s="409"/>
      <c r="AA37" s="410"/>
      <c r="AB37" s="410"/>
      <c r="AC37" s="410"/>
      <c r="AD37" s="410"/>
      <c r="AE37" s="410"/>
      <c r="AF37" s="410"/>
      <c r="AG37" s="411"/>
      <c r="AH37" s="236"/>
      <c r="AI37" s="183"/>
      <c r="AJ37" s="183"/>
      <c r="AK37" s="183"/>
      <c r="AP37" t="s">
        <v>322</v>
      </c>
      <c r="AZ37" t="s">
        <v>323</v>
      </c>
      <c r="BF37" t="s">
        <v>322</v>
      </c>
      <c r="BH37" t="s">
        <v>324</v>
      </c>
      <c r="BN37" t="s">
        <v>325</v>
      </c>
    </row>
    <row r="38" spans="5:66" ht="20.100000000000001" customHeight="1">
      <c r="E38" s="222" t="s">
        <v>326</v>
      </c>
      <c r="F38" s="149" t="s">
        <v>327</v>
      </c>
      <c r="H38" s="183"/>
      <c r="I38" s="183"/>
      <c r="J38" s="183"/>
      <c r="K38" s="399"/>
      <c r="L38" s="124" t="str">
        <f t="shared" si="18"/>
        <v/>
      </c>
      <c r="M38" s="110" t="str">
        <f>+IFERROR(IF(COUNT(L38),ROUND(L38/'Shareholding Pattern'!$L$78*100,2),""),"")</f>
        <v/>
      </c>
      <c r="N38" s="408" t="str">
        <f t="shared" si="19"/>
        <v/>
      </c>
      <c r="O38" s="399"/>
      <c r="P38" s="124" t="str">
        <f t="shared" si="20"/>
        <v/>
      </c>
      <c r="Q38" s="115" t="str">
        <f>+IFERROR(IF(COUNT(P38),ROUND(P38/'Shareholding Pattern'!$P$79*100,2),""),"")</f>
        <v/>
      </c>
      <c r="R38" s="183"/>
      <c r="S38" s="183"/>
      <c r="T38" s="183"/>
      <c r="U38" s="124" t="str">
        <f t="shared" si="16"/>
        <v/>
      </c>
      <c r="V38" s="123" t="str">
        <f t="shared" si="21"/>
        <v/>
      </c>
      <c r="W38" s="93" t="str">
        <f>+IFERROR(IF(COUNT(L38,U38),ROUND(SUM(L38,U38)/SUM('Shareholding Pattern'!$L$78,'Shareholding Pattern'!$U$78)*100,2),""),"")</f>
        <v/>
      </c>
      <c r="X38" s="397"/>
      <c r="Y38" s="400" t="str">
        <f t="shared" si="17"/>
        <v/>
      </c>
      <c r="Z38" s="409"/>
      <c r="AA38" s="410"/>
      <c r="AB38" s="410"/>
      <c r="AC38" s="410"/>
      <c r="AD38" s="410"/>
      <c r="AE38" s="410"/>
      <c r="AF38" s="410"/>
      <c r="AG38" s="411"/>
      <c r="AH38" s="236"/>
      <c r="AI38" s="183"/>
      <c r="AJ38" s="183"/>
      <c r="AK38" s="183"/>
      <c r="AP38" t="s">
        <v>328</v>
      </c>
      <c r="AZ38" t="s">
        <v>329</v>
      </c>
      <c r="BF38" t="s">
        <v>328</v>
      </c>
      <c r="BH38" t="s">
        <v>330</v>
      </c>
      <c r="BN38" t="s">
        <v>331</v>
      </c>
    </row>
    <row r="39" spans="5:66" ht="20.100000000000001" customHeight="1">
      <c r="E39" s="79" t="s">
        <v>332</v>
      </c>
      <c r="F39" s="228" t="s">
        <v>333</v>
      </c>
      <c r="H39" s="183"/>
      <c r="I39" s="183"/>
      <c r="J39" s="183"/>
      <c r="K39" s="399"/>
      <c r="L39" s="124" t="str">
        <f t="shared" si="18"/>
        <v/>
      </c>
      <c r="M39" s="110" t="str">
        <f>+IFERROR(IF(COUNT(L39),ROUND(L39/'Shareholding Pattern'!$L$78*100,2),""),"")</f>
        <v/>
      </c>
      <c r="N39" s="408" t="str">
        <f t="shared" si="19"/>
        <v/>
      </c>
      <c r="O39" s="399"/>
      <c r="P39" s="124" t="str">
        <f t="shared" si="20"/>
        <v/>
      </c>
      <c r="Q39" s="115" t="str">
        <f>+IFERROR(IF(COUNT(P39),ROUND(P39/'Shareholding Pattern'!$P$79*100,2),""),"")</f>
        <v/>
      </c>
      <c r="R39" s="183"/>
      <c r="S39" s="183"/>
      <c r="T39" s="183"/>
      <c r="U39" s="124" t="str">
        <f t="shared" si="16"/>
        <v/>
      </c>
      <c r="V39" s="123" t="str">
        <f t="shared" si="21"/>
        <v/>
      </c>
      <c r="W39" s="93" t="str">
        <f>+IFERROR(IF(COUNT(L39,U39),ROUND(SUM(L39,U39)/SUM('Shareholding Pattern'!$L$78,'Shareholding Pattern'!$U$78)*100,2),""),"")</f>
        <v/>
      </c>
      <c r="X39" s="397"/>
      <c r="Y39" s="400" t="str">
        <f t="shared" si="17"/>
        <v/>
      </c>
      <c r="Z39" s="409"/>
      <c r="AA39" s="410"/>
      <c r="AB39" s="410"/>
      <c r="AC39" s="410"/>
      <c r="AD39" s="410"/>
      <c r="AE39" s="410"/>
      <c r="AF39" s="410"/>
      <c r="AG39" s="411"/>
      <c r="AH39" s="236"/>
      <c r="AI39" s="183"/>
      <c r="AJ39" s="183"/>
      <c r="AK39" s="183"/>
      <c r="AP39" t="s">
        <v>333</v>
      </c>
      <c r="AZ39" t="s">
        <v>334</v>
      </c>
      <c r="BF39" t="s">
        <v>333</v>
      </c>
      <c r="BH39" t="s">
        <v>335</v>
      </c>
      <c r="BN39" t="s">
        <v>336</v>
      </c>
    </row>
    <row r="40" spans="5:66" ht="20.100000000000001" customHeight="1">
      <c r="E40" s="84" t="s">
        <v>337</v>
      </c>
      <c r="F40" s="151" t="s">
        <v>243</v>
      </c>
      <c r="H40" s="183"/>
      <c r="I40" s="183"/>
      <c r="J40" s="183"/>
      <c r="K40" s="399"/>
      <c r="L40" s="124" t="str">
        <f t="shared" si="18"/>
        <v/>
      </c>
      <c r="M40" s="110" t="str">
        <f>+IFERROR(IF(COUNT(L40),ROUND(L40/'Shareholding Pattern'!$L$78*100,2),""),"")</f>
        <v/>
      </c>
      <c r="N40" s="408" t="str">
        <f t="shared" si="19"/>
        <v/>
      </c>
      <c r="O40" s="399"/>
      <c r="P40" s="124" t="str">
        <f t="shared" si="20"/>
        <v/>
      </c>
      <c r="Q40" s="115" t="str">
        <f>+IFERROR(IF(COUNT(P40),ROUND(P40/'Shareholding Pattern'!$P$79*100,2),""),"")</f>
        <v/>
      </c>
      <c r="R40" s="183"/>
      <c r="S40" s="183"/>
      <c r="T40" s="183"/>
      <c r="U40" s="124" t="str">
        <f t="shared" si="16"/>
        <v/>
      </c>
      <c r="V40" s="329" t="str">
        <f t="shared" si="21"/>
        <v/>
      </c>
      <c r="W40" s="93" t="str">
        <f>+IFERROR(IF(COUNT(L40,U40),ROUND(SUM(L40,U40)/SUM('Shareholding Pattern'!$L$78,'Shareholding Pattern'!$U$78)*100,2),""),"")</f>
        <v/>
      </c>
      <c r="X40" s="397"/>
      <c r="Y40" s="400" t="str">
        <f t="shared" si="17"/>
        <v/>
      </c>
      <c r="Z40" s="409"/>
      <c r="AA40" s="410"/>
      <c r="AB40" s="410"/>
      <c r="AC40" s="410"/>
      <c r="AD40" s="410"/>
      <c r="AE40" s="410"/>
      <c r="AF40" s="410"/>
      <c r="AG40" s="411"/>
      <c r="AH40" s="236"/>
      <c r="AI40" s="183"/>
      <c r="AJ40" s="183"/>
      <c r="AK40" s="183"/>
      <c r="AP40" t="s">
        <v>338</v>
      </c>
      <c r="AZ40" t="s">
        <v>339</v>
      </c>
      <c r="BF40" t="s">
        <v>338</v>
      </c>
      <c r="BH40" t="s">
        <v>340</v>
      </c>
      <c r="BN40" t="s">
        <v>341</v>
      </c>
    </row>
    <row r="41" spans="5:66" ht="20.100000000000001" customHeight="1">
      <c r="E41" s="568" t="s">
        <v>342</v>
      </c>
      <c r="F41" s="568"/>
      <c r="G41" s="568"/>
      <c r="H41" s="47" t="str">
        <f>+IFERROR(IF(COUNT(H30:H40),ROUND(SUM(H30:H40),0),""),"")</f>
        <v/>
      </c>
      <c r="I41" s="47" t="str">
        <f t="shared" ref="I41:K41" si="22">+IFERROR(IF(COUNT(I30:I40),ROUND(SUM(I30:I40),0),""),"")</f>
        <v/>
      </c>
      <c r="J41" s="47" t="str">
        <f t="shared" si="22"/>
        <v/>
      </c>
      <c r="K41" s="47" t="str">
        <f t="shared" si="22"/>
        <v/>
      </c>
      <c r="L41" s="47" t="str">
        <f>+IFERROR(IF(COUNT(I41:K41),ROUND(SUM(I41:K41),0),""),"")</f>
        <v/>
      </c>
      <c r="M41" s="112" t="str">
        <f>+IFERROR(IF(COUNT(L41),ROUND(L41/'Shareholding Pattern'!$L$78*100,2),""),"")</f>
        <v/>
      </c>
      <c r="N41" s="47" t="str">
        <f>+IFERROR(IF(COUNT(N30:N40),ROUND(SUM(N30:N40),0),""),"")</f>
        <v/>
      </c>
      <c r="O41" s="47" t="str">
        <f>+IFERROR(IF(COUNT(O30:O40),ROUND(SUM(O30:O40),0),""),"")</f>
        <v/>
      </c>
      <c r="P41" s="125" t="str">
        <f>+IFERROR(IF(COUNT(N41:O41),ROUND(SUM(N41:O41),0),""),"")</f>
        <v/>
      </c>
      <c r="Q41" s="116" t="str">
        <f>+IFERROR(IF(COUNT(P41),ROUND(P41/'Shareholding Pattern'!$P$79*100,2),""),"")</f>
        <v/>
      </c>
      <c r="R41" s="47" t="str">
        <f>+IFERROR(IF(COUNT(R30:R40),ROUND(SUM(R30:R40),0),""),"")</f>
        <v/>
      </c>
      <c r="S41" s="47" t="str">
        <f>+IFERROR(IF(COUNT(S30:S40),ROUND(SUM(S30:S40),0),""),"")</f>
        <v/>
      </c>
      <c r="T41" s="47" t="str">
        <f>+IFERROR(IF(COUNT(T30:T40),ROUND(SUM(T30:T40),0),""),"")</f>
        <v/>
      </c>
      <c r="U41" s="125" t="str">
        <f t="shared" si="16"/>
        <v/>
      </c>
      <c r="V41" s="330" t="str">
        <f t="shared" si="21"/>
        <v/>
      </c>
      <c r="W41" s="96" t="str">
        <f>+IFERROR(IF(COUNT(L41,U41),ROUND(SUM(L41,U41)/SUM('Shareholding Pattern'!$L$78,'Shareholding Pattern'!$U$78)*100,2),""),"")</f>
        <v/>
      </c>
      <c r="X41" s="47" t="str">
        <f>+IFERROR(IF(COUNT(X30:X40),ROUND(SUM(X30:X40),0),""),"")</f>
        <v/>
      </c>
      <c r="Y41" s="307" t="str">
        <f t="shared" si="17"/>
        <v/>
      </c>
      <c r="Z41" s="412"/>
      <c r="AA41" s="413"/>
      <c r="AB41" s="413"/>
      <c r="AC41" s="413"/>
      <c r="AD41" s="413"/>
      <c r="AE41" s="413"/>
      <c r="AF41" s="413"/>
      <c r="AG41" s="414"/>
      <c r="AH41" s="271" t="str">
        <f>+IFERROR(IF(COUNT(AH30:AH40),ROUND(SUM(AH30:AH40),0),""),"")</f>
        <v/>
      </c>
      <c r="AI41" s="47" t="str">
        <f t="shared" ref="AI41:AK41" si="23">+IFERROR(IF(COUNT(AI30:AI40),ROUND(SUM(AI30:AI40),0),""),"")</f>
        <v/>
      </c>
      <c r="AJ41" s="47" t="str">
        <f t="shared" si="23"/>
        <v/>
      </c>
      <c r="AK41" s="47" t="str">
        <f t="shared" si="23"/>
        <v/>
      </c>
      <c r="AZ41" t="s">
        <v>343</v>
      </c>
    </row>
    <row r="42" spans="5:66" ht="20.100000000000001" customHeight="1">
      <c r="E42" s="278" t="s">
        <v>253</v>
      </c>
      <c r="F42" s="352" t="s">
        <v>344</v>
      </c>
      <c r="G42" s="29"/>
      <c r="H42" s="29"/>
      <c r="I42" s="29"/>
      <c r="J42" s="29"/>
      <c r="K42" s="29"/>
      <c r="L42" s="331"/>
      <c r="M42" s="331"/>
      <c r="N42" s="29"/>
      <c r="O42" s="29"/>
      <c r="P42" s="331"/>
      <c r="Q42" s="331"/>
      <c r="R42" s="29"/>
      <c r="S42" s="29"/>
      <c r="T42" s="29"/>
      <c r="U42" s="331"/>
      <c r="V42" s="331"/>
      <c r="W42" s="331"/>
      <c r="X42" s="29"/>
      <c r="Y42" s="331"/>
      <c r="Z42" s="309"/>
      <c r="AA42" s="309"/>
      <c r="AB42" s="309"/>
      <c r="AC42" s="309"/>
      <c r="AD42" s="309"/>
      <c r="AE42" s="309"/>
      <c r="AF42" s="309"/>
      <c r="AG42" s="309"/>
      <c r="AH42" s="29"/>
      <c r="AI42" s="29"/>
      <c r="AJ42" s="29"/>
      <c r="AK42" s="293"/>
    </row>
    <row r="43" spans="5:66" ht="20.100000000000001" customHeight="1">
      <c r="E43" s="281" t="s">
        <v>224</v>
      </c>
      <c r="F43" s="280" t="s">
        <v>345</v>
      </c>
      <c r="H43" s="274"/>
      <c r="I43" s="274"/>
      <c r="J43" s="274"/>
      <c r="K43" s="397"/>
      <c r="L43" s="123" t="str">
        <f t="shared" si="18"/>
        <v/>
      </c>
      <c r="M43" s="111" t="str">
        <f>+IFERROR(IF(COUNT(L43),ROUND(L43/'Shareholding Pattern'!$L$78*100,2),""),"")</f>
        <v/>
      </c>
      <c r="N43" s="408" t="str">
        <f t="shared" ref="N43:N49" si="24">IF(I43="","",I43)</f>
        <v/>
      </c>
      <c r="O43" s="397"/>
      <c r="P43" s="123" t="str">
        <f t="shared" si="20"/>
        <v/>
      </c>
      <c r="Q43" s="118" t="str">
        <f>+IFERROR(IF(COUNT(P43),ROUND(P43/'Shareholding Pattern'!$P$79*100,2),""),"")</f>
        <v/>
      </c>
      <c r="R43" s="274"/>
      <c r="S43" s="274"/>
      <c r="T43" s="274"/>
      <c r="U43" s="124" t="str">
        <f>+IFERROR(IF(COUNT(R43:T43),ROUND(SUM(R43:T43),0),""),"")</f>
        <v/>
      </c>
      <c r="V43" s="123" t="str">
        <f t="shared" si="21"/>
        <v/>
      </c>
      <c r="W43" s="98" t="str">
        <f>+IFERROR(IF(COUNT(L43,U43),ROUND(SUM(L43,U43)/SUM('Shareholding Pattern'!$L$78,'Shareholding Pattern'!$U$78)*100,2),""),"")</f>
        <v/>
      </c>
      <c r="X43" s="397"/>
      <c r="Y43" s="157" t="str">
        <f t="shared" ref="Y43:Y50" si="25">+IFERROR(IF(COUNT(X43),ROUND(SUM(X43)/SUM(L43)*100,2),""),0)</f>
        <v/>
      </c>
      <c r="Z43" s="415"/>
      <c r="AA43" s="416"/>
      <c r="AB43" s="416"/>
      <c r="AC43" s="416"/>
      <c r="AD43" s="416"/>
      <c r="AE43" s="416"/>
      <c r="AF43" s="416"/>
      <c r="AG43" s="417"/>
      <c r="AH43" s="274"/>
      <c r="AI43" s="274"/>
      <c r="AJ43" s="274"/>
      <c r="AK43" s="274"/>
      <c r="AP43" t="s">
        <v>345</v>
      </c>
      <c r="AZ43" t="s">
        <v>346</v>
      </c>
      <c r="BF43" t="s">
        <v>345</v>
      </c>
      <c r="BH43" t="s">
        <v>347</v>
      </c>
      <c r="BN43" t="s">
        <v>348</v>
      </c>
    </row>
    <row r="44" spans="5:66" ht="20.100000000000001" customHeight="1">
      <c r="E44" s="79" t="s">
        <v>230</v>
      </c>
      <c r="F44" s="149" t="s">
        <v>349</v>
      </c>
      <c r="H44" s="183"/>
      <c r="I44" s="274"/>
      <c r="J44" s="183"/>
      <c r="K44" s="399"/>
      <c r="L44" s="124" t="str">
        <f t="shared" si="18"/>
        <v/>
      </c>
      <c r="M44" s="110" t="str">
        <f>+IFERROR(IF(COUNT(L44),ROUND(L44/'Shareholding Pattern'!$L$78*100,2),""),"")</f>
        <v/>
      </c>
      <c r="N44" s="408" t="str">
        <f t="shared" si="24"/>
        <v/>
      </c>
      <c r="O44" s="399"/>
      <c r="P44" s="124" t="str">
        <f t="shared" si="20"/>
        <v/>
      </c>
      <c r="Q44" s="115" t="str">
        <f>+IFERROR(IF(COUNT(P44),ROUND(P44/'Shareholding Pattern'!$P$79*100,2),""),"")</f>
        <v/>
      </c>
      <c r="R44" s="183"/>
      <c r="S44" s="183"/>
      <c r="T44" s="183"/>
      <c r="U44" s="124" t="str">
        <f t="shared" ref="U44:U50" si="26">+IFERROR(IF(COUNT(R44:T44),ROUND(SUM(R44:T44),0),""),"")</f>
        <v/>
      </c>
      <c r="V44" s="123" t="str">
        <f t="shared" si="21"/>
        <v/>
      </c>
      <c r="W44" s="93" t="str">
        <f>+IFERROR(IF(COUNT(L44,U44),ROUND(SUM(L44,U44)/SUM('Shareholding Pattern'!$L$78,'Shareholding Pattern'!$U$78)*100,2),""),"")</f>
        <v/>
      </c>
      <c r="X44" s="397"/>
      <c r="Y44" s="393" t="str">
        <f t="shared" si="25"/>
        <v/>
      </c>
      <c r="Z44" s="409"/>
      <c r="AA44" s="410"/>
      <c r="AB44" s="410"/>
      <c r="AC44" s="410"/>
      <c r="AD44" s="410"/>
      <c r="AE44" s="410"/>
      <c r="AF44" s="410"/>
      <c r="AG44" s="411"/>
      <c r="AH44" s="274"/>
      <c r="AI44" s="274"/>
      <c r="AJ44" s="274"/>
      <c r="AK44" s="274"/>
      <c r="AP44" t="s">
        <v>350</v>
      </c>
      <c r="AZ44" t="s">
        <v>351</v>
      </c>
      <c r="BF44" t="s">
        <v>350</v>
      </c>
      <c r="BH44" t="s">
        <v>352</v>
      </c>
      <c r="BN44" t="s">
        <v>353</v>
      </c>
    </row>
    <row r="45" spans="5:66" ht="20.100000000000001" customHeight="1">
      <c r="E45" s="79" t="s">
        <v>236</v>
      </c>
      <c r="F45" s="229" t="s">
        <v>321</v>
      </c>
      <c r="H45" s="183"/>
      <c r="I45" s="183"/>
      <c r="J45" s="183"/>
      <c r="K45" s="399"/>
      <c r="L45" s="124" t="str">
        <f t="shared" si="18"/>
        <v/>
      </c>
      <c r="M45" s="110" t="str">
        <f>+IFERROR(IF(COUNT(L45),ROUND(L45/'Shareholding Pattern'!$L$78*100,2),""),"")</f>
        <v/>
      </c>
      <c r="N45" s="408" t="str">
        <f t="shared" si="24"/>
        <v/>
      </c>
      <c r="O45" s="399"/>
      <c r="P45" s="124" t="str">
        <f t="shared" si="20"/>
        <v/>
      </c>
      <c r="Q45" s="115" t="str">
        <f>+IFERROR(IF(COUNT(P45),ROUND(P45/'Shareholding Pattern'!$P$79*100,2),""),"")</f>
        <v/>
      </c>
      <c r="R45" s="183"/>
      <c r="S45" s="183"/>
      <c r="T45" s="183"/>
      <c r="U45" s="124" t="str">
        <f t="shared" si="26"/>
        <v/>
      </c>
      <c r="V45" s="123" t="str">
        <f t="shared" si="21"/>
        <v/>
      </c>
      <c r="W45" s="93" t="str">
        <f>+IFERROR(IF(COUNT(L45,U45),ROUND(SUM(L45,U45)/SUM('Shareholding Pattern'!$L$78,'Shareholding Pattern'!$U$78)*100,2),""),"")</f>
        <v/>
      </c>
      <c r="X45" s="397"/>
      <c r="Y45" s="393" t="str">
        <f t="shared" si="25"/>
        <v/>
      </c>
      <c r="Z45" s="409"/>
      <c r="AA45" s="410"/>
      <c r="AB45" s="410"/>
      <c r="AC45" s="410"/>
      <c r="AD45" s="410"/>
      <c r="AE45" s="410"/>
      <c r="AF45" s="410"/>
      <c r="AG45" s="411"/>
      <c r="AH45" s="183"/>
      <c r="AI45" s="183"/>
      <c r="AJ45" s="183"/>
      <c r="AK45" s="183"/>
      <c r="AP45" t="s">
        <v>354</v>
      </c>
      <c r="AZ45" t="s">
        <v>355</v>
      </c>
      <c r="BF45" t="s">
        <v>354</v>
      </c>
      <c r="BH45" t="s">
        <v>356</v>
      </c>
      <c r="BN45" t="s">
        <v>357</v>
      </c>
    </row>
    <row r="46" spans="5:66" ht="20.100000000000001" customHeight="1">
      <c r="E46" s="79" t="s">
        <v>242</v>
      </c>
      <c r="F46" s="149" t="s">
        <v>358</v>
      </c>
      <c r="H46" s="183"/>
      <c r="I46" s="183"/>
      <c r="J46" s="183"/>
      <c r="K46" s="399"/>
      <c r="L46" s="124" t="str">
        <f t="shared" si="18"/>
        <v/>
      </c>
      <c r="M46" s="110" t="str">
        <f>+IFERROR(IF(COUNT(L46),ROUND(L46/'Shareholding Pattern'!$L$78*100,2),""),"")</f>
        <v/>
      </c>
      <c r="N46" s="408" t="str">
        <f t="shared" si="24"/>
        <v/>
      </c>
      <c r="O46" s="399"/>
      <c r="P46" s="124" t="str">
        <f t="shared" si="20"/>
        <v/>
      </c>
      <c r="Q46" s="115" t="str">
        <f>+IFERROR(IF(COUNT(P46),ROUND(P46/'Shareholding Pattern'!$P$79*100,2),""),"")</f>
        <v/>
      </c>
      <c r="R46" s="183"/>
      <c r="S46" s="183"/>
      <c r="T46" s="183"/>
      <c r="U46" s="124" t="str">
        <f t="shared" si="26"/>
        <v/>
      </c>
      <c r="V46" s="123" t="str">
        <f t="shared" si="21"/>
        <v/>
      </c>
      <c r="W46" s="93" t="str">
        <f>+IFERROR(IF(COUNT(L46,U46),ROUND(SUM(L46,U46)/SUM('Shareholding Pattern'!$L$78,'Shareholding Pattern'!$U$78)*100,2),""),"")</f>
        <v/>
      </c>
      <c r="X46" s="397"/>
      <c r="Y46" s="393" t="str">
        <f t="shared" si="25"/>
        <v/>
      </c>
      <c r="Z46" s="409"/>
      <c r="AA46" s="410"/>
      <c r="AB46" s="410"/>
      <c r="AC46" s="410"/>
      <c r="AD46" s="410"/>
      <c r="AE46" s="410"/>
      <c r="AF46" s="410"/>
      <c r="AG46" s="411"/>
      <c r="AH46" s="183"/>
      <c r="AI46" s="183"/>
      <c r="AJ46" s="183"/>
      <c r="AK46" s="183"/>
      <c r="AP46" t="s">
        <v>359</v>
      </c>
      <c r="AZ46" t="s">
        <v>360</v>
      </c>
      <c r="BF46" t="s">
        <v>359</v>
      </c>
      <c r="BH46" t="s">
        <v>361</v>
      </c>
      <c r="BN46" t="s">
        <v>362</v>
      </c>
    </row>
    <row r="47" spans="5:66" ht="20.100000000000001" customHeight="1">
      <c r="E47" s="79" t="s">
        <v>273</v>
      </c>
      <c r="F47" s="230" t="s">
        <v>363</v>
      </c>
      <c r="H47" s="183"/>
      <c r="I47" s="183"/>
      <c r="J47" s="183"/>
      <c r="K47" s="399"/>
      <c r="L47" s="124" t="str">
        <f t="shared" si="18"/>
        <v/>
      </c>
      <c r="M47" s="110" t="str">
        <f>+IFERROR(IF(COUNT(L47),ROUND(L47/'Shareholding Pattern'!$L$78*100,2),""),"")</f>
        <v/>
      </c>
      <c r="N47" s="408" t="str">
        <f t="shared" si="24"/>
        <v/>
      </c>
      <c r="O47" s="399"/>
      <c r="P47" s="124" t="str">
        <f t="shared" si="20"/>
        <v/>
      </c>
      <c r="Q47" s="115" t="str">
        <f>+IFERROR(IF(COUNT(P47),ROUND(P47/'Shareholding Pattern'!$P$79*100,2),""),"")</f>
        <v/>
      </c>
      <c r="R47" s="183"/>
      <c r="S47" s="183"/>
      <c r="T47" s="183"/>
      <c r="U47" s="124" t="str">
        <f t="shared" si="26"/>
        <v/>
      </c>
      <c r="V47" s="123" t="str">
        <f t="shared" si="21"/>
        <v/>
      </c>
      <c r="W47" s="93" t="str">
        <f>+IFERROR(IF(COUNT(L47,U47),ROUND(SUM(L47,U47)/SUM('Shareholding Pattern'!$L$78,'Shareholding Pattern'!$U$78)*100,2),""),"")</f>
        <v/>
      </c>
      <c r="X47" s="397"/>
      <c r="Y47" s="393" t="str">
        <f t="shared" si="25"/>
        <v/>
      </c>
      <c r="Z47" s="409"/>
      <c r="AA47" s="410"/>
      <c r="AB47" s="410"/>
      <c r="AC47" s="410"/>
      <c r="AD47" s="410"/>
      <c r="AE47" s="410"/>
      <c r="AF47" s="410"/>
      <c r="AG47" s="411"/>
      <c r="AH47" s="183"/>
      <c r="AI47" s="183"/>
      <c r="AJ47" s="183"/>
      <c r="AK47" s="183"/>
      <c r="AP47" t="s">
        <v>364</v>
      </c>
      <c r="AZ47" t="s">
        <v>365</v>
      </c>
      <c r="BF47" t="s">
        <v>364</v>
      </c>
      <c r="BH47" t="s">
        <v>366</v>
      </c>
      <c r="BN47" t="s">
        <v>367</v>
      </c>
    </row>
    <row r="48" spans="5:66" ht="30">
      <c r="E48" s="223" t="s">
        <v>308</v>
      </c>
      <c r="F48" s="150" t="s">
        <v>368</v>
      </c>
      <c r="H48" s="183"/>
      <c r="I48" s="183"/>
      <c r="J48" s="183"/>
      <c r="K48" s="399"/>
      <c r="L48" s="124" t="str">
        <f t="shared" si="18"/>
        <v/>
      </c>
      <c r="M48" s="110" t="str">
        <f>+IFERROR(IF(COUNT(L48),ROUND(L48/'Shareholding Pattern'!$L$78*100,2),""),"")</f>
        <v/>
      </c>
      <c r="N48" s="408" t="str">
        <f t="shared" si="24"/>
        <v/>
      </c>
      <c r="O48" s="399"/>
      <c r="P48" s="124" t="str">
        <f t="shared" si="20"/>
        <v/>
      </c>
      <c r="Q48" s="115" t="str">
        <f>+IFERROR(IF(COUNT(P48),ROUND(P48/'Shareholding Pattern'!$P$79*100,2),""),"")</f>
        <v/>
      </c>
      <c r="R48" s="183"/>
      <c r="S48" s="183"/>
      <c r="T48" s="183"/>
      <c r="U48" s="124" t="str">
        <f t="shared" si="26"/>
        <v/>
      </c>
      <c r="V48" s="123" t="str">
        <f t="shared" si="21"/>
        <v/>
      </c>
      <c r="W48" s="93" t="str">
        <f>+IFERROR(IF(COUNT(L48,U48),ROUND(SUM(L48,U48)/SUM('Shareholding Pattern'!$L$78,'Shareholding Pattern'!$U$78)*100,2),""),"")</f>
        <v/>
      </c>
      <c r="X48" s="397"/>
      <c r="Y48" s="393" t="str">
        <f t="shared" si="25"/>
        <v/>
      </c>
      <c r="Z48" s="409"/>
      <c r="AA48" s="410"/>
      <c r="AB48" s="410"/>
      <c r="AC48" s="410"/>
      <c r="AD48" s="410"/>
      <c r="AE48" s="410"/>
      <c r="AF48" s="410"/>
      <c r="AG48" s="411"/>
      <c r="AH48" s="183"/>
      <c r="AI48" s="183"/>
      <c r="AJ48" s="183"/>
      <c r="AK48" s="183"/>
      <c r="AP48" t="s">
        <v>369</v>
      </c>
      <c r="AZ48" t="s">
        <v>370</v>
      </c>
      <c r="BF48" t="s">
        <v>369</v>
      </c>
      <c r="BH48" t="s">
        <v>371</v>
      </c>
      <c r="BN48" t="s">
        <v>372</v>
      </c>
    </row>
    <row r="49" spans="5:66" ht="20.100000000000001" customHeight="1">
      <c r="E49" s="84" t="s">
        <v>314</v>
      </c>
      <c r="F49" s="231" t="s">
        <v>243</v>
      </c>
      <c r="H49" s="183"/>
      <c r="I49" s="183"/>
      <c r="J49" s="183"/>
      <c r="K49" s="399"/>
      <c r="L49" s="124" t="str">
        <f>+IFERROR(IF(COUNT(I49:K49),ROUND(SUM(I49:K49),0),""),"")</f>
        <v/>
      </c>
      <c r="M49" s="110" t="str">
        <f>+IFERROR(IF(COUNT(L49),ROUND(L49/'Shareholding Pattern'!$L$78*100,2),""),"")</f>
        <v/>
      </c>
      <c r="N49" s="408" t="str">
        <f t="shared" si="24"/>
        <v/>
      </c>
      <c r="O49" s="399"/>
      <c r="P49" s="124" t="str">
        <f>+IFERROR(IF(COUNT(N49:O49),ROUND(SUM(N49:O49),0),""),"")</f>
        <v/>
      </c>
      <c r="Q49" s="115" t="str">
        <f>+IFERROR(IF(COUNT(P49),ROUND(P49/'Shareholding Pattern'!$P$79*100,2),""),"")</f>
        <v/>
      </c>
      <c r="R49" s="183"/>
      <c r="S49" s="183"/>
      <c r="T49" s="265"/>
      <c r="U49" s="138" t="str">
        <f t="shared" si="26"/>
        <v/>
      </c>
      <c r="V49" s="329" t="str">
        <f t="shared" si="21"/>
        <v/>
      </c>
      <c r="W49" s="95" t="str">
        <f>+IFERROR(IF(COUNT(L49,U49),ROUND(SUM(L49,U49)/SUM('Shareholding Pattern'!$L$78,'Shareholding Pattern'!$U$78)*100,2),""),"")</f>
        <v/>
      </c>
      <c r="X49" s="397"/>
      <c r="Y49" s="393" t="str">
        <f t="shared" si="25"/>
        <v/>
      </c>
      <c r="Z49" s="409"/>
      <c r="AA49" s="410"/>
      <c r="AB49" s="410"/>
      <c r="AC49" s="410"/>
      <c r="AD49" s="410"/>
      <c r="AE49" s="410"/>
      <c r="AF49" s="410"/>
      <c r="AG49" s="411"/>
      <c r="AH49" s="183"/>
      <c r="AI49" s="183"/>
      <c r="AJ49" s="183"/>
      <c r="AK49" s="183"/>
      <c r="AP49" t="s">
        <v>373</v>
      </c>
      <c r="AZ49" t="s">
        <v>374</v>
      </c>
      <c r="BF49" t="s">
        <v>373</v>
      </c>
      <c r="BH49" t="s">
        <v>375</v>
      </c>
      <c r="BN49" t="s">
        <v>376</v>
      </c>
    </row>
    <row r="50" spans="5:66" ht="20.100000000000001" customHeight="1">
      <c r="E50" s="568" t="s">
        <v>377</v>
      </c>
      <c r="F50" s="568"/>
      <c r="G50" s="568"/>
      <c r="H50" s="47" t="str">
        <f>+IFERROR(IF(COUNT(H43:H49),ROUND(SUM(H43:H49),0),""),"")</f>
        <v/>
      </c>
      <c r="I50" s="47" t="str">
        <f t="shared" ref="I50:K50" si="27">+IFERROR(IF(COUNT(I43:I49),ROUND(SUM(I43:I49),0),""),"")</f>
        <v/>
      </c>
      <c r="J50" s="47" t="str">
        <f t="shared" si="27"/>
        <v/>
      </c>
      <c r="K50" s="47" t="str">
        <f t="shared" si="27"/>
        <v/>
      </c>
      <c r="L50" s="125" t="str">
        <f t="shared" ref="L50" si="28">+IFERROR(IF(COUNT(I50:K50),ROUND(SUM(I50:K50),0),""),"")</f>
        <v/>
      </c>
      <c r="M50" s="112" t="str">
        <f>+IFERROR(IF(COUNT(L50),ROUND(L50/'Shareholding Pattern'!$L$78*100,2),""),"")</f>
        <v/>
      </c>
      <c r="N50" s="47" t="str">
        <f t="shared" ref="N50" si="29">+IFERROR(IF(COUNT(N43:N49),ROUND(SUM(N43:N49),0),""),"")</f>
        <v/>
      </c>
      <c r="O50" s="47" t="str">
        <f t="shared" ref="O50" si="30">+IFERROR(IF(COUNT(O43:O49),ROUND(SUM(O43:O49),0),""),"")</f>
        <v/>
      </c>
      <c r="P50" s="125" t="str">
        <f>+IFERROR(IF(COUNT(N50:O50),ROUND(SUM(N50:O50),0),""),"")</f>
        <v/>
      </c>
      <c r="Q50" s="117" t="str">
        <f>+IFERROR(IF(COUNT(P50),ROUND(P50/'Shareholding Pattern'!$P$79*100,2),""),"")</f>
        <v/>
      </c>
      <c r="R50" s="47" t="str">
        <f t="shared" ref="R50" si="31">+IFERROR(IF(COUNT(R43:R49),ROUND(SUM(R43:R49),0),""),"")</f>
        <v/>
      </c>
      <c r="S50" s="47" t="str">
        <f t="shared" ref="S50:X50" si="32">+IFERROR(IF(COUNT(S43:S49),ROUND(SUM(S43:S49),0),""),"")</f>
        <v/>
      </c>
      <c r="T50" s="47" t="str">
        <f t="shared" si="32"/>
        <v/>
      </c>
      <c r="U50" s="330" t="str">
        <f t="shared" si="26"/>
        <v/>
      </c>
      <c r="V50" s="330" t="str">
        <f t="shared" si="21"/>
        <v/>
      </c>
      <c r="W50" s="96" t="str">
        <f>+IFERROR(IF(COUNT(L50,U50),ROUND(SUM(L50,U50)/SUM('Shareholding Pattern'!$L$78,'Shareholding Pattern'!$U$78)*100,2),""),"")</f>
        <v/>
      </c>
      <c r="X50" s="47" t="str">
        <f t="shared" si="32"/>
        <v/>
      </c>
      <c r="Y50" s="120" t="str">
        <f t="shared" si="25"/>
        <v/>
      </c>
      <c r="Z50" s="412"/>
      <c r="AA50" s="413"/>
      <c r="AB50" s="413"/>
      <c r="AC50" s="413"/>
      <c r="AD50" s="413"/>
      <c r="AE50" s="413"/>
      <c r="AF50" s="413"/>
      <c r="AG50" s="414"/>
      <c r="AH50" s="47" t="str">
        <f t="shared" ref="AH50" si="33">+IFERROR(IF(COUNT(AH43:AH49),ROUND(SUM(AH43:AH49),0),""),"")</f>
        <v/>
      </c>
      <c r="AI50" s="47" t="str">
        <f t="shared" ref="AI50" si="34">+IFERROR(IF(COUNT(AI43:AI49),ROUND(SUM(AI43:AI49),0),""),"")</f>
        <v/>
      </c>
      <c r="AJ50" s="47" t="str">
        <f t="shared" ref="AJ50" si="35">+IFERROR(IF(COUNT(AJ43:AJ49),ROUND(SUM(AJ43:AJ49),0),""),"")</f>
        <v/>
      </c>
      <c r="AK50" s="47" t="str">
        <f t="shared" ref="AK50" si="36">+IFERROR(IF(COUNT(AK43:AK49),ROUND(SUM(AK43:AK49),0),""),"")</f>
        <v/>
      </c>
      <c r="AZ50" t="s">
        <v>378</v>
      </c>
    </row>
    <row r="51" spans="5:66" ht="20.100000000000001" customHeight="1">
      <c r="E51" s="278" t="s">
        <v>379</v>
      </c>
      <c r="F51" s="28" t="s">
        <v>380</v>
      </c>
      <c r="G51" s="294"/>
      <c r="H51" s="294"/>
      <c r="I51" s="294"/>
      <c r="J51" s="294"/>
      <c r="K51" s="294"/>
      <c r="L51" s="332"/>
      <c r="M51" s="332"/>
      <c r="N51" s="294"/>
      <c r="O51" s="294"/>
      <c r="P51" s="332"/>
      <c r="Q51" s="332"/>
      <c r="R51" s="294"/>
      <c r="S51" s="294"/>
      <c r="T51" s="294"/>
      <c r="U51" s="332"/>
      <c r="V51" s="332"/>
      <c r="W51" s="332"/>
      <c r="X51" s="294"/>
      <c r="Y51" s="332"/>
      <c r="Z51" s="294"/>
      <c r="AA51" s="294"/>
      <c r="AB51" s="294"/>
      <c r="AC51" s="294"/>
      <c r="AD51" s="294"/>
      <c r="AE51" s="294"/>
      <c r="AF51" s="294"/>
      <c r="AG51" s="294"/>
      <c r="AH51" s="294"/>
      <c r="AI51" s="294"/>
      <c r="AJ51" s="294"/>
      <c r="AK51" s="295"/>
    </row>
    <row r="52" spans="5:66" ht="20.100000000000001" customHeight="1">
      <c r="E52" s="224" t="s">
        <v>224</v>
      </c>
      <c r="F52" s="239" t="s">
        <v>381</v>
      </c>
      <c r="G52" s="237"/>
      <c r="H52" s="279"/>
      <c r="I52" s="274"/>
      <c r="J52" s="274"/>
      <c r="K52" s="274"/>
      <c r="L52" s="275" t="str">
        <f>+IFERROR(IF(COUNT(I52:K52),ROUND(SUM(I52:K52),0),""),"")</f>
        <v/>
      </c>
      <c r="M52" s="276" t="str">
        <f>+IFERROR(IF(COUNT(L52),ROUND(L52/'Shareholding Pattern'!$L$78*100,2),""),"")</f>
        <v/>
      </c>
      <c r="N52" s="408" t="str">
        <f t="shared" ref="N52:N54" si="37">IF(I52="","",I52)</f>
        <v/>
      </c>
      <c r="O52" s="274"/>
      <c r="P52" s="123" t="str">
        <f t="shared" ref="P52" si="38">+IFERROR(IF(COUNT(N52:O52),ROUND(SUM(N52:O52),0),""),"")</f>
        <v/>
      </c>
      <c r="Q52" s="83" t="str">
        <f>+IFERROR(IF(COUNT(P52),ROUND(P52/'Shareholding Pattern'!$P$79*100,2),""),"")</f>
        <v/>
      </c>
      <c r="R52" s="274"/>
      <c r="S52" s="274"/>
      <c r="T52" s="274"/>
      <c r="U52" s="123" t="str">
        <f>+IFERROR(IF(COUNT(R52:T52),ROUND(SUM(R52:T52),0),""),"")</f>
        <v/>
      </c>
      <c r="V52" s="123" t="str">
        <f t="shared" si="21"/>
        <v/>
      </c>
      <c r="W52" s="98" t="str">
        <f>+IFERROR(IF(COUNT(L52,U52),ROUND(SUM(L52,U52)/SUM('Shareholding Pattern'!$L$78,'Shareholding Pattern'!$U$78)*100,2),""),"")</f>
        <v/>
      </c>
      <c r="X52" s="397"/>
      <c r="Y52" s="157" t="str">
        <f>+IFERROR(IF(COUNT(X52),ROUND(SUM(X52)/SUM(L52)*100,2),""),0)</f>
        <v/>
      </c>
      <c r="Z52" s="415"/>
      <c r="AA52" s="416"/>
      <c r="AB52" s="416"/>
      <c r="AC52" s="416"/>
      <c r="AD52" s="416"/>
      <c r="AE52" s="416"/>
      <c r="AF52" s="416"/>
      <c r="AG52" s="417"/>
      <c r="AH52" s="274"/>
      <c r="AI52" s="274"/>
      <c r="AJ52" s="274"/>
      <c r="AK52" s="274"/>
      <c r="AP52" t="s">
        <v>382</v>
      </c>
      <c r="AZ52" t="s">
        <v>383</v>
      </c>
      <c r="BF52" t="s">
        <v>382</v>
      </c>
      <c r="BH52" t="s">
        <v>384</v>
      </c>
      <c r="BN52" t="s">
        <v>385</v>
      </c>
    </row>
    <row r="53" spans="5:66" ht="20.100000000000001" customHeight="1">
      <c r="E53" s="225" t="s">
        <v>230</v>
      </c>
      <c r="F53" s="232" t="s">
        <v>386</v>
      </c>
      <c r="G53" s="220"/>
      <c r="H53" s="183"/>
      <c r="I53" s="183"/>
      <c r="J53" s="183"/>
      <c r="K53" s="183"/>
      <c r="L53" s="140" t="str">
        <f t="shared" ref="L53:L54" si="39">+IFERROR(IF(COUNT(I53:K53),ROUND(SUM(I53:K53),0),""),"")</f>
        <v/>
      </c>
      <c r="M53" s="256" t="str">
        <f>+IFERROR(IF(COUNT(L53),ROUND(L53/'Shareholding Pattern'!$L$78*100,2),""),"")</f>
        <v/>
      </c>
      <c r="N53" s="408" t="str">
        <f t="shared" si="37"/>
        <v/>
      </c>
      <c r="O53" s="183"/>
      <c r="P53" s="124" t="str">
        <f t="shared" ref="P53:P54" si="40">+IFERROR(IF(COUNT(N53:O53),ROUND(SUM(N53:O53),0),""),"")</f>
        <v/>
      </c>
      <c r="Q53" s="80" t="str">
        <f>+IFERROR(IF(COUNT(P53),ROUND(P53/'Shareholding Pattern'!$P$79*100,2),""),"")</f>
        <v/>
      </c>
      <c r="R53" s="183"/>
      <c r="S53" s="183"/>
      <c r="T53" s="183"/>
      <c r="U53" s="124" t="str">
        <f>+IFERROR(IF(COUNT(R53:T53),ROUND(SUM(R53:T53),0),""),"")</f>
        <v/>
      </c>
      <c r="V53" s="123" t="str">
        <f t="shared" si="21"/>
        <v/>
      </c>
      <c r="W53" s="93" t="str">
        <f>+IFERROR(IF(COUNT(L53,U53),ROUND(SUM(L53,U53)/SUM('Shareholding Pattern'!$L$78,'Shareholding Pattern'!$U$78)*100,2),""),"")</f>
        <v/>
      </c>
      <c r="X53" s="397"/>
      <c r="Y53" s="393" t="str">
        <f>+IFERROR(IF(COUNT(X53),ROUND(SUM(X53)/SUM(L53)*100,2),""),0)</f>
        <v/>
      </c>
      <c r="Z53" s="409"/>
      <c r="AA53" s="410"/>
      <c r="AB53" s="410"/>
      <c r="AC53" s="410"/>
      <c r="AD53" s="410"/>
      <c r="AE53" s="410"/>
      <c r="AF53" s="410"/>
      <c r="AG53" s="411"/>
      <c r="AH53" s="183"/>
      <c r="AI53" s="183"/>
      <c r="AJ53" s="183"/>
      <c r="AK53" s="183"/>
      <c r="AP53" t="s">
        <v>387</v>
      </c>
      <c r="AZ53" t="s">
        <v>388</v>
      </c>
      <c r="BF53" t="s">
        <v>387</v>
      </c>
      <c r="BH53" t="s">
        <v>389</v>
      </c>
      <c r="BN53" t="s">
        <v>390</v>
      </c>
    </row>
    <row r="54" spans="5:66" ht="45" customHeight="1">
      <c r="E54" s="226" t="s">
        <v>236</v>
      </c>
      <c r="F54" s="233" t="s">
        <v>391</v>
      </c>
      <c r="H54" s="183"/>
      <c r="I54" s="183"/>
      <c r="J54" s="183"/>
      <c r="K54" s="183"/>
      <c r="L54" s="240" t="str">
        <f t="shared" si="39"/>
        <v/>
      </c>
      <c r="M54" s="257" t="str">
        <f>+IFERROR(IF(COUNT(L54),ROUND(L54/'Shareholding Pattern'!$L$78*100,2),""),"")</f>
        <v/>
      </c>
      <c r="N54" s="408" t="str">
        <f t="shared" si="37"/>
        <v/>
      </c>
      <c r="O54" s="183"/>
      <c r="P54" s="234" t="str">
        <f t="shared" si="40"/>
        <v/>
      </c>
      <c r="Q54" s="241" t="str">
        <f>+IFERROR(IF(COUNT(P54),ROUND(P54/'Shareholding Pattern'!$P$79*100,2),""),"")</f>
        <v/>
      </c>
      <c r="R54" s="183"/>
      <c r="S54" s="183"/>
      <c r="T54" s="265"/>
      <c r="U54" s="234" t="str">
        <f>+IFERROR(IF(COUNT(R54:T54),ROUND(SUM(R54:T54),0),""),"")</f>
        <v/>
      </c>
      <c r="V54" s="329" t="str">
        <f t="shared" si="21"/>
        <v/>
      </c>
      <c r="W54" s="259" t="str">
        <f>+IFERROR(IF(COUNT(L54,U54),ROUND(SUM(L54,U54)/SUM('Shareholding Pattern'!$L$78,'Shareholding Pattern'!$U$78)*100,2),""),"")</f>
        <v/>
      </c>
      <c r="X54" s="397"/>
      <c r="Y54" s="401" t="str">
        <f>+IFERROR(IF(COUNT(X54),ROUND(SUM(X54)/SUM(L54)*100,2),""),0)</f>
        <v/>
      </c>
      <c r="Z54" s="409"/>
      <c r="AA54" s="410"/>
      <c r="AB54" s="410"/>
      <c r="AC54" s="410"/>
      <c r="AD54" s="410"/>
      <c r="AE54" s="410"/>
      <c r="AF54" s="410"/>
      <c r="AG54" s="411"/>
      <c r="AH54" s="183"/>
      <c r="AI54" s="183"/>
      <c r="AJ54" s="183"/>
      <c r="AK54" s="183"/>
      <c r="AP54" t="s">
        <v>392</v>
      </c>
      <c r="AZ54" t="s">
        <v>393</v>
      </c>
      <c r="BF54" t="s">
        <v>392</v>
      </c>
      <c r="BH54" t="s">
        <v>394</v>
      </c>
      <c r="BN54" t="s">
        <v>395</v>
      </c>
    </row>
    <row r="55" spans="5:66" ht="20.100000000000001" customHeight="1">
      <c r="E55" s="568" t="s">
        <v>396</v>
      </c>
      <c r="F55" s="568"/>
      <c r="G55" s="568"/>
      <c r="H55" s="47" t="str">
        <f>+IFERROR(IF(COUNT(H52:H54),ROUND(SUM(H52:H54),0),""),"")</f>
        <v/>
      </c>
      <c r="I55" s="47" t="str">
        <f t="shared" ref="I55:O55" si="41">+IFERROR(IF(COUNT(I52:I54),ROUND(SUM(I52:I54),0),""),"")</f>
        <v/>
      </c>
      <c r="J55" s="47" t="str">
        <f t="shared" si="41"/>
        <v/>
      </c>
      <c r="K55" s="47" t="str">
        <f t="shared" si="41"/>
        <v/>
      </c>
      <c r="L55" s="125" t="str">
        <f t="shared" ref="L55" si="42">+IFERROR(IF(COUNT(I55:K55),ROUND(SUM(I55:K55),0),""),"")</f>
        <v/>
      </c>
      <c r="M55" s="112" t="str">
        <f>+IFERROR(IF(COUNT(L55),ROUND(L55/'Shareholding Pattern'!$L$78*100,2),""),"")</f>
        <v/>
      </c>
      <c r="N55" s="47" t="str">
        <f t="shared" si="41"/>
        <v/>
      </c>
      <c r="O55" s="47" t="str">
        <f t="shared" si="41"/>
        <v/>
      </c>
      <c r="P55" s="125" t="str">
        <f>+IFERROR(IF(COUNT(N55:O55),ROUND(SUM(N55:O55),0),""),"")</f>
        <v/>
      </c>
      <c r="Q55" s="117" t="str">
        <f>+IFERROR(IF(COUNT(P55),ROUND(P55/'Shareholding Pattern'!$P$79*100,2),""),"")</f>
        <v/>
      </c>
      <c r="R55" s="47" t="str">
        <f t="shared" ref="R55" si="43">+IFERROR(IF(COUNT(R52:R54),ROUND(SUM(R52:R54),0),""),"")</f>
        <v/>
      </c>
      <c r="S55" s="47" t="str">
        <f t="shared" ref="S55:X55" si="44">+IFERROR(IF(COUNT(S52:S54),ROUND(SUM(S52:S54),0),""),"")</f>
        <v/>
      </c>
      <c r="T55" s="47" t="str">
        <f t="shared" si="44"/>
        <v/>
      </c>
      <c r="U55" s="234" t="str">
        <f>+IFERROR(IF(COUNT(R55:T55),ROUND(SUM(R55:T55),0),""),"")</f>
        <v/>
      </c>
      <c r="V55" s="330" t="str">
        <f t="shared" si="21"/>
        <v/>
      </c>
      <c r="W55" s="96" t="str">
        <f>+IFERROR(IF(COUNT(L55,U55),ROUND(SUM(L55,U55)/SUM('Shareholding Pattern'!$L$78,'Shareholding Pattern'!$U$78)*100,2),""),"")</f>
        <v/>
      </c>
      <c r="X55" s="47" t="str">
        <f t="shared" si="44"/>
        <v/>
      </c>
      <c r="Y55" s="272" t="str">
        <f>+IFERROR(IF(COUNT(X55),ROUND(SUM(X55)/SUM(L55)*100,2),""),0)</f>
        <v/>
      </c>
      <c r="Z55" s="412"/>
      <c r="AA55" s="413"/>
      <c r="AB55" s="413"/>
      <c r="AC55" s="413"/>
      <c r="AD55" s="413"/>
      <c r="AE55" s="413"/>
      <c r="AF55" s="413"/>
      <c r="AG55" s="414"/>
      <c r="AH55" s="47" t="str">
        <f t="shared" ref="AH55" si="45">+IFERROR(IF(COUNT(AH52:AH54),ROUND(SUM(AH52:AH54),0),""),"")</f>
        <v/>
      </c>
      <c r="AI55" s="47" t="str">
        <f t="shared" ref="AI55" si="46">+IFERROR(IF(COUNT(AI52:AI54),ROUND(SUM(AI52:AI54),0),""),"")</f>
        <v/>
      </c>
      <c r="AJ55" s="47" t="str">
        <f t="shared" ref="AJ55" si="47">+IFERROR(IF(COUNT(AJ52:AJ54),ROUND(SUM(AJ52:AJ54),0),""),"")</f>
        <v/>
      </c>
      <c r="AK55" s="47" t="str">
        <f t="shared" ref="AK55" si="48">+IFERROR(IF(COUNT(AK52:AK54),ROUND(SUM(AK52:AK54),0),""),"")</f>
        <v/>
      </c>
      <c r="AZ55" t="s">
        <v>397</v>
      </c>
    </row>
    <row r="56" spans="5:66" ht="20.100000000000001" customHeight="1">
      <c r="E56" s="278" t="s">
        <v>398</v>
      </c>
      <c r="F56" s="28" t="s">
        <v>399</v>
      </c>
      <c r="G56" s="29"/>
      <c r="H56" s="29"/>
      <c r="I56" s="29"/>
      <c r="J56" s="29"/>
      <c r="K56" s="29"/>
      <c r="L56" s="331"/>
      <c r="M56" s="331"/>
      <c r="N56" s="29"/>
      <c r="O56" s="29"/>
      <c r="P56" s="331"/>
      <c r="Q56" s="331"/>
      <c r="R56" s="29"/>
      <c r="S56" s="29"/>
      <c r="T56" s="29"/>
      <c r="U56" s="331"/>
      <c r="V56" s="331"/>
      <c r="W56" s="331"/>
      <c r="X56" s="29"/>
      <c r="Y56" s="331"/>
      <c r="Z56" s="29"/>
      <c r="AA56" s="29"/>
      <c r="AB56" s="29"/>
      <c r="AC56" s="29"/>
      <c r="AD56" s="29"/>
      <c r="AE56" s="29"/>
      <c r="AF56" s="29"/>
      <c r="AG56" s="29"/>
      <c r="AH56" s="29"/>
      <c r="AI56" s="29"/>
      <c r="AJ56" s="29"/>
      <c r="AK56" s="293"/>
    </row>
    <row r="57" spans="5:66" ht="20.100000000000001" customHeight="1">
      <c r="E57" s="273" t="s">
        <v>224</v>
      </c>
      <c r="F57" s="221" t="s">
        <v>400</v>
      </c>
      <c r="H57" s="274"/>
      <c r="I57" s="274"/>
      <c r="J57" s="274"/>
      <c r="K57" s="274"/>
      <c r="L57" s="275" t="str">
        <f>+IFERROR(IF(COUNT(I57:K57),ROUND(SUM(I57:K57),0),""),"")</f>
        <v/>
      </c>
      <c r="M57" s="276" t="str">
        <f>+IFERROR(IF(COUNT(L57),ROUND(L57/'Shareholding Pattern'!$L$78*100,2),""),"")</f>
        <v/>
      </c>
      <c r="N57" s="408" t="str">
        <f t="shared" ref="N57:N69" si="49">IF(I57="","",I57)</f>
        <v/>
      </c>
      <c r="O57" s="274"/>
      <c r="P57" s="275" t="str">
        <f t="shared" ref="P57:P69" si="50">+IFERROR(IF(COUNT(N57:O57),ROUND(SUM(N57:O57),0),""),"")</f>
        <v/>
      </c>
      <c r="Q57" s="277" t="str">
        <f>+IFERROR(IF(COUNT(P57),ROUND(P57/'Shareholding Pattern'!$P$79*100,2),""),"")</f>
        <v/>
      </c>
      <c r="R57" s="274"/>
      <c r="S57" s="274"/>
      <c r="T57" s="274"/>
      <c r="U57" s="275" t="str">
        <f t="shared" ref="U57:U71" si="51">+IFERROR(IF(COUNT(R57:T57),ROUND(SUM(R57:T57),0),""),"")</f>
        <v/>
      </c>
      <c r="V57" s="123" t="str">
        <f t="shared" si="21"/>
        <v/>
      </c>
      <c r="W57" s="98" t="str">
        <f>+IFERROR(IF(COUNT(L57,U57),ROUND(SUM(L57,U57)/SUM('Shareholding Pattern'!$L$78,'Shareholding Pattern'!$U$78)*100,2),""),"")</f>
        <v/>
      </c>
      <c r="X57" s="397"/>
      <c r="Y57" s="157" t="str">
        <f t="shared" ref="Y57:Y71" si="52">+IFERROR(IF(COUNT(X57),ROUND(SUM(X57)/SUM(L57)*100,2),""),0)</f>
        <v/>
      </c>
      <c r="Z57" s="415"/>
      <c r="AA57" s="416"/>
      <c r="AB57" s="416"/>
      <c r="AC57" s="416"/>
      <c r="AD57" s="416"/>
      <c r="AE57" s="416"/>
      <c r="AF57" s="416"/>
      <c r="AG57" s="417"/>
      <c r="AH57" s="274"/>
      <c r="AI57" s="274"/>
      <c r="AJ57" s="274"/>
      <c r="AK57" s="274"/>
      <c r="AP57" t="s">
        <v>401</v>
      </c>
      <c r="AZ57" t="s">
        <v>402</v>
      </c>
      <c r="BF57" t="s">
        <v>401</v>
      </c>
      <c r="BH57" t="s">
        <v>403</v>
      </c>
      <c r="BN57" t="s">
        <v>404</v>
      </c>
    </row>
    <row r="58" spans="5:66" ht="50.1" customHeight="1">
      <c r="E58" s="223" t="s">
        <v>230</v>
      </c>
      <c r="F58" s="221" t="s">
        <v>405</v>
      </c>
      <c r="H58" s="183"/>
      <c r="I58" s="183"/>
      <c r="J58" s="183"/>
      <c r="K58" s="183"/>
      <c r="L58" s="140" t="str">
        <f t="shared" ref="L58:L69" si="53">+IFERROR(IF(COUNT(I58:K58),ROUND(SUM(I58:K58),0),""),"")</f>
        <v/>
      </c>
      <c r="M58" s="256" t="str">
        <f>+IFERROR(IF(COUNT(L58),ROUND(L58/'Shareholding Pattern'!$L$78*100,2),""),"")</f>
        <v/>
      </c>
      <c r="N58" s="408" t="str">
        <f t="shared" si="49"/>
        <v/>
      </c>
      <c r="O58" s="183"/>
      <c r="P58" s="140" t="str">
        <f t="shared" si="50"/>
        <v/>
      </c>
      <c r="Q58" s="113" t="str">
        <f>+IFERROR(IF(COUNT(P58),ROUND(P58/'Shareholding Pattern'!$P$79*100,2),""),"")</f>
        <v/>
      </c>
      <c r="R58" s="183"/>
      <c r="S58" s="183"/>
      <c r="T58" s="183"/>
      <c r="U58" s="140" t="str">
        <f t="shared" si="51"/>
        <v/>
      </c>
      <c r="V58" s="123" t="str">
        <f t="shared" si="21"/>
        <v/>
      </c>
      <c r="W58" s="93" t="str">
        <f>+IFERROR(IF(COUNT(L58,U58),ROUND(SUM(L58,U58)/SUM('Shareholding Pattern'!$L$78,'Shareholding Pattern'!$U$78)*100,2),""),"")</f>
        <v/>
      </c>
      <c r="X58" s="397"/>
      <c r="Y58" s="393" t="str">
        <f t="shared" si="52"/>
        <v/>
      </c>
      <c r="Z58" s="409"/>
      <c r="AA58" s="410"/>
      <c r="AB58" s="410"/>
      <c r="AC58" s="410"/>
      <c r="AD58" s="410"/>
      <c r="AE58" s="410"/>
      <c r="AF58" s="410"/>
      <c r="AG58" s="411"/>
      <c r="AH58" s="183"/>
      <c r="AI58" s="183"/>
      <c r="AJ58" s="183"/>
      <c r="AK58" s="183"/>
      <c r="AP58" t="s">
        <v>406</v>
      </c>
      <c r="AZ58" t="s">
        <v>407</v>
      </c>
      <c r="BF58" t="s">
        <v>406</v>
      </c>
      <c r="BH58" t="s">
        <v>408</v>
      </c>
      <c r="BN58" t="s">
        <v>409</v>
      </c>
    </row>
    <row r="59" spans="5:66" ht="20.100000000000001" customHeight="1">
      <c r="E59" s="223" t="s">
        <v>236</v>
      </c>
      <c r="F59" s="221" t="s">
        <v>410</v>
      </c>
      <c r="H59" s="183"/>
      <c r="I59" s="183"/>
      <c r="J59" s="183"/>
      <c r="K59" s="183"/>
      <c r="L59" s="140" t="str">
        <f t="shared" si="53"/>
        <v/>
      </c>
      <c r="M59" s="256" t="str">
        <f>+IFERROR(IF(COUNT(L59),ROUND(L59/'Shareholding Pattern'!$L$78*100,2),""),"")</f>
        <v/>
      </c>
      <c r="N59" s="408" t="str">
        <f t="shared" si="49"/>
        <v/>
      </c>
      <c r="O59" s="183"/>
      <c r="P59" s="140" t="str">
        <f t="shared" si="50"/>
        <v/>
      </c>
      <c r="Q59" s="113" t="str">
        <f>+IFERROR(IF(COUNT(P59),ROUND(P59/'Shareholding Pattern'!$P$79*100,2),""),"")</f>
        <v/>
      </c>
      <c r="R59" s="183"/>
      <c r="S59" s="183"/>
      <c r="T59" s="183"/>
      <c r="U59" s="140" t="str">
        <f t="shared" si="51"/>
        <v/>
      </c>
      <c r="V59" s="123" t="str">
        <f t="shared" si="21"/>
        <v/>
      </c>
      <c r="W59" s="93" t="str">
        <f>+IFERROR(IF(COUNT(L59,U59),ROUND(SUM(L59,U59)/SUM('Shareholding Pattern'!$L$78,'Shareholding Pattern'!$U$78)*100,2),""),"")</f>
        <v/>
      </c>
      <c r="X59" s="397"/>
      <c r="Y59" s="393" t="str">
        <f t="shared" si="52"/>
        <v/>
      </c>
      <c r="Z59" s="409"/>
      <c r="AA59" s="410"/>
      <c r="AB59" s="410"/>
      <c r="AC59" s="410"/>
      <c r="AD59" s="410"/>
      <c r="AE59" s="410"/>
      <c r="AF59" s="410"/>
      <c r="AG59" s="411"/>
      <c r="AH59" s="183"/>
      <c r="AI59" s="183"/>
      <c r="AJ59" s="183"/>
      <c r="AK59" s="183"/>
      <c r="AP59" t="s">
        <v>410</v>
      </c>
      <c r="AZ59" t="s">
        <v>411</v>
      </c>
      <c r="BF59" t="s">
        <v>410</v>
      </c>
      <c r="BH59" t="s">
        <v>412</v>
      </c>
      <c r="BN59" t="s">
        <v>413</v>
      </c>
    </row>
    <row r="60" spans="5:66" ht="60" customHeight="1">
      <c r="E60" s="223" t="s">
        <v>242</v>
      </c>
      <c r="F60" s="221" t="s">
        <v>414</v>
      </c>
      <c r="H60" s="183"/>
      <c r="I60" s="183"/>
      <c r="J60" s="183"/>
      <c r="K60" s="183"/>
      <c r="L60" s="140" t="str">
        <f t="shared" si="53"/>
        <v/>
      </c>
      <c r="M60" s="256" t="str">
        <f>+IFERROR(IF(COUNT(L60),ROUND(L60/'Shareholding Pattern'!$L$78*100,2),""),"")</f>
        <v/>
      </c>
      <c r="N60" s="408" t="str">
        <f t="shared" si="49"/>
        <v/>
      </c>
      <c r="O60" s="183"/>
      <c r="P60" s="140" t="str">
        <f t="shared" si="50"/>
        <v/>
      </c>
      <c r="Q60" s="113" t="str">
        <f>+IFERROR(IF(COUNT(P60),ROUND(P60/'Shareholding Pattern'!$P$79*100,2),""),"")</f>
        <v/>
      </c>
      <c r="R60" s="183"/>
      <c r="S60" s="183"/>
      <c r="T60" s="183"/>
      <c r="U60" s="140" t="str">
        <f t="shared" si="51"/>
        <v/>
      </c>
      <c r="V60" s="123" t="str">
        <f t="shared" si="21"/>
        <v/>
      </c>
      <c r="W60" s="93" t="str">
        <f>+IFERROR(IF(COUNT(L60,U60),ROUND(SUM(L60,U60)/SUM('Shareholding Pattern'!$L$78,'Shareholding Pattern'!$U$78)*100,2),""),"")</f>
        <v/>
      </c>
      <c r="X60" s="397"/>
      <c r="Y60" s="393" t="str">
        <f t="shared" si="52"/>
        <v/>
      </c>
      <c r="Z60" s="409"/>
      <c r="AA60" s="410"/>
      <c r="AB60" s="410"/>
      <c r="AC60" s="410"/>
      <c r="AD60" s="410"/>
      <c r="AE60" s="410"/>
      <c r="AF60" s="410"/>
      <c r="AG60" s="411"/>
      <c r="AH60" s="183"/>
      <c r="AI60" s="183"/>
      <c r="AJ60" s="183"/>
      <c r="AK60" s="183"/>
      <c r="AP60" t="s">
        <v>415</v>
      </c>
      <c r="AZ60" t="s">
        <v>416</v>
      </c>
      <c r="BF60" t="s">
        <v>415</v>
      </c>
      <c r="BH60" t="s">
        <v>417</v>
      </c>
      <c r="BN60" t="s">
        <v>418</v>
      </c>
    </row>
    <row r="61" spans="5:66" ht="51.75" customHeight="1">
      <c r="E61" s="223" t="s">
        <v>273</v>
      </c>
      <c r="F61" s="221" t="s">
        <v>419</v>
      </c>
      <c r="H61" s="183"/>
      <c r="I61" s="183"/>
      <c r="J61" s="183"/>
      <c r="K61" s="183"/>
      <c r="L61" s="140" t="str">
        <f t="shared" si="53"/>
        <v/>
      </c>
      <c r="M61" s="256" t="str">
        <f>+IFERROR(IF(COUNT(L61),ROUND(L61/'Shareholding Pattern'!$L$78*100,2),""),"")</f>
        <v/>
      </c>
      <c r="N61" s="408" t="str">
        <f t="shared" si="49"/>
        <v/>
      </c>
      <c r="O61" s="183"/>
      <c r="P61" s="140" t="str">
        <f t="shared" si="50"/>
        <v/>
      </c>
      <c r="Q61" s="113" t="str">
        <f>+IFERROR(IF(COUNT(P61),ROUND(P61/'Shareholding Pattern'!$P$79*100,2),""),"")</f>
        <v/>
      </c>
      <c r="R61" s="183"/>
      <c r="S61" s="183"/>
      <c r="T61" s="183"/>
      <c r="U61" s="140" t="str">
        <f t="shared" si="51"/>
        <v/>
      </c>
      <c r="V61" s="123" t="str">
        <f t="shared" si="21"/>
        <v/>
      </c>
      <c r="W61" s="93" t="str">
        <f>+IFERROR(IF(COUNT(L61,U61),ROUND(SUM(L61,U61)/SUM('Shareholding Pattern'!$L$78,'Shareholding Pattern'!$U$78)*100,2),""),"")</f>
        <v/>
      </c>
      <c r="X61" s="397"/>
      <c r="Y61" s="393" t="str">
        <f t="shared" si="52"/>
        <v/>
      </c>
      <c r="Z61" s="409"/>
      <c r="AA61" s="410"/>
      <c r="AB61" s="410"/>
      <c r="AC61" s="410"/>
      <c r="AD61" s="410"/>
      <c r="AE61" s="410"/>
      <c r="AF61" s="410"/>
      <c r="AG61" s="411"/>
      <c r="AH61" s="183"/>
      <c r="AI61" s="183"/>
      <c r="AJ61" s="183"/>
      <c r="AK61" s="183"/>
      <c r="AP61" t="s">
        <v>420</v>
      </c>
      <c r="AZ61" t="s">
        <v>421</v>
      </c>
      <c r="BF61" t="s">
        <v>420</v>
      </c>
      <c r="BH61" t="s">
        <v>422</v>
      </c>
      <c r="BN61" t="s">
        <v>423</v>
      </c>
    </row>
    <row r="62" spans="5:66" ht="20.100000000000001" customHeight="1">
      <c r="E62" s="223" t="s">
        <v>308</v>
      </c>
      <c r="F62" s="235" t="s">
        <v>424</v>
      </c>
      <c r="H62" s="183"/>
      <c r="I62" s="183"/>
      <c r="J62" s="183"/>
      <c r="K62" s="183"/>
      <c r="L62" s="140" t="str">
        <f t="shared" si="53"/>
        <v/>
      </c>
      <c r="M62" s="256" t="str">
        <f>+IFERROR(IF(COUNT(L62),ROUND(L62/'Shareholding Pattern'!$L$78*100,2),""),"")</f>
        <v/>
      </c>
      <c r="N62" s="408" t="str">
        <f t="shared" si="49"/>
        <v/>
      </c>
      <c r="O62" s="183"/>
      <c r="P62" s="140" t="str">
        <f t="shared" si="50"/>
        <v/>
      </c>
      <c r="Q62" s="113" t="str">
        <f>+IFERROR(IF(COUNT(P62),ROUND(P62/'Shareholding Pattern'!$P$79*100,2),""),"")</f>
        <v/>
      </c>
      <c r="R62" s="183"/>
      <c r="S62" s="183"/>
      <c r="T62" s="183"/>
      <c r="U62" s="140" t="str">
        <f t="shared" si="51"/>
        <v/>
      </c>
      <c r="V62" s="123" t="str">
        <f t="shared" si="21"/>
        <v/>
      </c>
      <c r="W62" s="93" t="str">
        <f>+IFERROR(IF(COUNT(L62,U62),ROUND(SUM(L62,U62)/SUM('Shareholding Pattern'!$L$78,'Shareholding Pattern'!$U$78)*100,2),""),"")</f>
        <v/>
      </c>
      <c r="X62" s="397"/>
      <c r="Y62" s="393" t="str">
        <f t="shared" si="52"/>
        <v/>
      </c>
      <c r="Z62" s="409"/>
      <c r="AA62" s="410"/>
      <c r="AB62" s="410"/>
      <c r="AC62" s="410"/>
      <c r="AD62" s="410"/>
      <c r="AE62" s="410"/>
      <c r="AF62" s="410"/>
      <c r="AG62" s="411"/>
      <c r="AH62" s="183"/>
      <c r="AI62" s="183"/>
      <c r="AJ62" s="183"/>
      <c r="AK62" s="183"/>
      <c r="AP62" t="s">
        <v>425</v>
      </c>
      <c r="AZ62" t="s">
        <v>426</v>
      </c>
      <c r="BF62" t="s">
        <v>425</v>
      </c>
      <c r="BH62" t="s">
        <v>427</v>
      </c>
      <c r="BN62" t="s">
        <v>428</v>
      </c>
    </row>
    <row r="63" spans="5:66" ht="35.1" customHeight="1">
      <c r="E63" s="223" t="s">
        <v>314</v>
      </c>
      <c r="F63" s="221" t="s">
        <v>429</v>
      </c>
      <c r="H63" s="183">
        <v>1067</v>
      </c>
      <c r="I63" s="183">
        <v>442370</v>
      </c>
      <c r="J63" s="183"/>
      <c r="K63" s="183"/>
      <c r="L63" s="140">
        <f t="shared" si="53"/>
        <v>442370</v>
      </c>
      <c r="M63" s="256">
        <f>+IFERROR(IF(COUNT(L63),ROUND(L63/'Shareholding Pattern'!$L$78*100,2),""),"")</f>
        <v>2.21</v>
      </c>
      <c r="N63" s="408">
        <f t="shared" si="49"/>
        <v>442370</v>
      </c>
      <c r="O63" s="183"/>
      <c r="P63" s="140">
        <f t="shared" si="50"/>
        <v>442370</v>
      </c>
      <c r="Q63" s="113">
        <f>+IFERROR(IF(COUNT(P63),ROUND(P63/'Shareholding Pattern'!$P$79*100,2),""),"")</f>
        <v>2.21</v>
      </c>
      <c r="R63" s="183"/>
      <c r="S63" s="183"/>
      <c r="T63" s="183"/>
      <c r="U63" s="140" t="str">
        <f t="shared" si="51"/>
        <v/>
      </c>
      <c r="V63" s="123">
        <f t="shared" si="21"/>
        <v>442370</v>
      </c>
      <c r="W63" s="93">
        <f>+IFERROR(IF(COUNT(L63,U63),ROUND(SUM(L63,U63)/SUM('Shareholding Pattern'!$L$78,'Shareholding Pattern'!$U$78)*100,2),""),"")</f>
        <v>2.21</v>
      </c>
      <c r="X63" s="397"/>
      <c r="Y63" s="393" t="str">
        <f t="shared" si="52"/>
        <v/>
      </c>
      <c r="Z63" s="409"/>
      <c r="AA63" s="410"/>
      <c r="AB63" s="410"/>
      <c r="AC63" s="410"/>
      <c r="AD63" s="410"/>
      <c r="AE63" s="410"/>
      <c r="AF63" s="410"/>
      <c r="AG63" s="411"/>
      <c r="AH63" s="183">
        <v>332275</v>
      </c>
      <c r="AI63" s="183">
        <v>0</v>
      </c>
      <c r="AJ63" s="183">
        <v>0</v>
      </c>
      <c r="AK63" s="183">
        <v>0</v>
      </c>
      <c r="AP63" t="s">
        <v>430</v>
      </c>
      <c r="AZ63" t="s">
        <v>431</v>
      </c>
      <c r="BF63" t="s">
        <v>430</v>
      </c>
      <c r="BH63" t="s">
        <v>432</v>
      </c>
      <c r="BN63" t="s">
        <v>433</v>
      </c>
    </row>
    <row r="64" spans="5:66" ht="35.1" customHeight="1">
      <c r="E64" s="223" t="s">
        <v>320</v>
      </c>
      <c r="F64" s="150" t="s">
        <v>434</v>
      </c>
      <c r="H64" s="183">
        <v>10</v>
      </c>
      <c r="I64" s="183">
        <v>4548111</v>
      </c>
      <c r="J64" s="183"/>
      <c r="K64" s="183"/>
      <c r="L64" s="140">
        <f t="shared" si="53"/>
        <v>4548111</v>
      </c>
      <c r="M64" s="256">
        <f>+IFERROR(IF(COUNT(L64),ROUND(L64/'Shareholding Pattern'!$L$78*100,2),""),"")</f>
        <v>22.74</v>
      </c>
      <c r="N64" s="408">
        <f t="shared" si="49"/>
        <v>4548111</v>
      </c>
      <c r="O64" s="183"/>
      <c r="P64" s="140">
        <f t="shared" si="50"/>
        <v>4548111</v>
      </c>
      <c r="Q64" s="113">
        <f>+IFERROR(IF(COUNT(P64),ROUND(P64/'Shareholding Pattern'!$P$79*100,2),""),"")</f>
        <v>22.74</v>
      </c>
      <c r="R64" s="183"/>
      <c r="S64" s="183"/>
      <c r="T64" s="183"/>
      <c r="U64" s="140" t="str">
        <f t="shared" si="51"/>
        <v/>
      </c>
      <c r="V64" s="123">
        <f t="shared" si="21"/>
        <v>4548111</v>
      </c>
      <c r="W64" s="93">
        <f>+IFERROR(IF(COUNT(L64,U64),ROUND(SUM(L64,U64)/SUM('Shareholding Pattern'!$L$78,'Shareholding Pattern'!$U$78)*100,2),""),"")</f>
        <v>22.74</v>
      </c>
      <c r="X64" s="397"/>
      <c r="Y64" s="393" t="str">
        <f t="shared" si="52"/>
        <v/>
      </c>
      <c r="Z64" s="409"/>
      <c r="AA64" s="410"/>
      <c r="AB64" s="410"/>
      <c r="AC64" s="410"/>
      <c r="AD64" s="410"/>
      <c r="AE64" s="410"/>
      <c r="AF64" s="410"/>
      <c r="AG64" s="411"/>
      <c r="AH64" s="183">
        <v>4548111</v>
      </c>
      <c r="AI64" s="183">
        <v>0</v>
      </c>
      <c r="AJ64" s="183">
        <v>0</v>
      </c>
      <c r="AK64" s="183">
        <v>0</v>
      </c>
      <c r="AP64" t="s">
        <v>435</v>
      </c>
      <c r="AZ64" t="s">
        <v>436</v>
      </c>
      <c r="BF64" t="s">
        <v>435</v>
      </c>
      <c r="BH64" t="s">
        <v>437</v>
      </c>
      <c r="BN64" t="s">
        <v>438</v>
      </c>
    </row>
    <row r="65" spans="5:66" ht="20.100000000000001" customHeight="1">
      <c r="E65" s="223" t="s">
        <v>326</v>
      </c>
      <c r="F65" s="150" t="s">
        <v>439</v>
      </c>
      <c r="H65" s="183">
        <v>1</v>
      </c>
      <c r="I65" s="183">
        <v>1130</v>
      </c>
      <c r="J65" s="183"/>
      <c r="K65" s="183"/>
      <c r="L65" s="140">
        <f t="shared" si="53"/>
        <v>1130</v>
      </c>
      <c r="M65" s="256">
        <f>+IFERROR(IF(COUNT(L65),ROUND(L65/'Shareholding Pattern'!$L$78*100,2),""),"")</f>
        <v>0.01</v>
      </c>
      <c r="N65" s="408">
        <f t="shared" si="49"/>
        <v>1130</v>
      </c>
      <c r="O65" s="183"/>
      <c r="P65" s="140">
        <f t="shared" si="50"/>
        <v>1130</v>
      </c>
      <c r="Q65" s="113">
        <f>+IFERROR(IF(COUNT(P65),ROUND(P65/'Shareholding Pattern'!$P$79*100,2),""),"")</f>
        <v>0.01</v>
      </c>
      <c r="R65" s="183"/>
      <c r="S65" s="183"/>
      <c r="T65" s="183"/>
      <c r="U65" s="140" t="str">
        <f t="shared" si="51"/>
        <v/>
      </c>
      <c r="V65" s="123">
        <f t="shared" si="21"/>
        <v>1130</v>
      </c>
      <c r="W65" s="93">
        <f>+IFERROR(IF(COUNT(L65,U65),ROUND(SUM(L65,U65)/SUM('Shareholding Pattern'!$L$78,'Shareholding Pattern'!$U$78)*100,2),""),"")</f>
        <v>0.01</v>
      </c>
      <c r="X65" s="397"/>
      <c r="Y65" s="393" t="str">
        <f t="shared" si="52"/>
        <v/>
      </c>
      <c r="Z65" s="409"/>
      <c r="AA65" s="410"/>
      <c r="AB65" s="410"/>
      <c r="AC65" s="410"/>
      <c r="AD65" s="410"/>
      <c r="AE65" s="410"/>
      <c r="AF65" s="410"/>
      <c r="AG65" s="411"/>
      <c r="AH65" s="183">
        <v>1130</v>
      </c>
      <c r="AI65" s="183">
        <v>0</v>
      </c>
      <c r="AJ65" s="183">
        <v>0</v>
      </c>
      <c r="AK65" s="183">
        <v>0</v>
      </c>
      <c r="AP65" t="s">
        <v>439</v>
      </c>
      <c r="AZ65" t="s">
        <v>440</v>
      </c>
      <c r="BF65" t="s">
        <v>439</v>
      </c>
      <c r="BH65" t="s">
        <v>441</v>
      </c>
      <c r="BN65" t="s">
        <v>442</v>
      </c>
    </row>
    <row r="66" spans="5:66" ht="20.100000000000001" customHeight="1">
      <c r="E66" s="223" t="s">
        <v>332</v>
      </c>
      <c r="F66" s="150" t="s">
        <v>443</v>
      </c>
      <c r="H66" s="183"/>
      <c r="I66" s="183"/>
      <c r="J66" s="183"/>
      <c r="K66" s="183"/>
      <c r="L66" s="140" t="str">
        <f t="shared" si="53"/>
        <v/>
      </c>
      <c r="M66" s="256" t="str">
        <f>+IFERROR(IF(COUNT(L66),ROUND(L66/'Shareholding Pattern'!$L$78*100,2),""),"")</f>
        <v/>
      </c>
      <c r="N66" s="408" t="str">
        <f t="shared" si="49"/>
        <v/>
      </c>
      <c r="O66" s="183"/>
      <c r="P66" s="140" t="str">
        <f t="shared" si="50"/>
        <v/>
      </c>
      <c r="Q66" s="113" t="str">
        <f>+IFERROR(IF(COUNT(P66),ROUND(P66/'Shareholding Pattern'!$P$79*100,2),""),"")</f>
        <v/>
      </c>
      <c r="R66" s="183"/>
      <c r="S66" s="183"/>
      <c r="T66" s="183"/>
      <c r="U66" s="140" t="str">
        <f t="shared" si="51"/>
        <v/>
      </c>
      <c r="V66" s="123" t="str">
        <f t="shared" si="21"/>
        <v/>
      </c>
      <c r="W66" s="93" t="str">
        <f>+IFERROR(IF(COUNT(L66,U66),ROUND(SUM(L66,U66)/SUM('Shareholding Pattern'!$L$78,'Shareholding Pattern'!$U$78)*100,2),""),"")</f>
        <v/>
      </c>
      <c r="X66" s="397"/>
      <c r="Y66" s="393" t="str">
        <f t="shared" si="52"/>
        <v/>
      </c>
      <c r="Z66" s="409"/>
      <c r="AA66" s="410"/>
      <c r="AB66" s="410"/>
      <c r="AC66" s="410"/>
      <c r="AD66" s="410"/>
      <c r="AE66" s="410"/>
      <c r="AF66" s="410"/>
      <c r="AG66" s="411"/>
      <c r="AH66" s="183"/>
      <c r="AI66" s="183"/>
      <c r="AJ66" s="183"/>
      <c r="AK66" s="183"/>
      <c r="AP66" t="s">
        <v>443</v>
      </c>
      <c r="AZ66" t="s">
        <v>444</v>
      </c>
      <c r="BF66" t="s">
        <v>443</v>
      </c>
      <c r="BH66" t="s">
        <v>445</v>
      </c>
      <c r="BN66" t="s">
        <v>446</v>
      </c>
    </row>
    <row r="67" spans="5:66" ht="20.100000000000001" customHeight="1">
      <c r="E67" s="223" t="s">
        <v>337</v>
      </c>
      <c r="F67" s="150" t="s">
        <v>447</v>
      </c>
      <c r="H67" s="183"/>
      <c r="I67" s="183"/>
      <c r="J67" s="183"/>
      <c r="K67" s="183"/>
      <c r="L67" s="140" t="str">
        <f t="shared" si="53"/>
        <v/>
      </c>
      <c r="M67" s="256" t="str">
        <f>+IFERROR(IF(COUNT(L67),ROUND(L67/'Shareholding Pattern'!$L$78*100,2),""),"")</f>
        <v/>
      </c>
      <c r="N67" s="408" t="str">
        <f t="shared" si="49"/>
        <v/>
      </c>
      <c r="O67" s="183"/>
      <c r="P67" s="140" t="str">
        <f t="shared" si="50"/>
        <v/>
      </c>
      <c r="Q67" s="113" t="str">
        <f>+IFERROR(IF(COUNT(P67),ROUND(P67/'Shareholding Pattern'!$P$79*100,2),""),"")</f>
        <v/>
      </c>
      <c r="R67" s="183"/>
      <c r="S67" s="183"/>
      <c r="T67" s="183"/>
      <c r="U67" s="140" t="str">
        <f t="shared" si="51"/>
        <v/>
      </c>
      <c r="V67" s="123" t="str">
        <f t="shared" si="21"/>
        <v/>
      </c>
      <c r="W67" s="93" t="str">
        <f>+IFERROR(IF(COUNT(L67,U67),ROUND(SUM(L67,U67)/SUM('Shareholding Pattern'!$L$78,'Shareholding Pattern'!$U$78)*100,2),""),"")</f>
        <v/>
      </c>
      <c r="X67" s="397"/>
      <c r="Y67" s="393" t="str">
        <f t="shared" si="52"/>
        <v/>
      </c>
      <c r="Z67" s="409"/>
      <c r="AA67" s="410"/>
      <c r="AB67" s="410"/>
      <c r="AC67" s="410"/>
      <c r="AD67" s="410"/>
      <c r="AE67" s="410"/>
      <c r="AF67" s="410"/>
      <c r="AG67" s="411"/>
      <c r="AH67" s="183"/>
      <c r="AI67" s="183"/>
      <c r="AJ67" s="183"/>
      <c r="AK67" s="183"/>
      <c r="AP67" t="s">
        <v>447</v>
      </c>
      <c r="AZ67" t="s">
        <v>448</v>
      </c>
      <c r="BF67" t="s">
        <v>447</v>
      </c>
      <c r="BH67" t="s">
        <v>449</v>
      </c>
      <c r="BN67" t="s">
        <v>450</v>
      </c>
    </row>
    <row r="68" spans="5:66" ht="20.100000000000001" customHeight="1">
      <c r="E68" s="223" t="s">
        <v>451</v>
      </c>
      <c r="F68" s="150" t="s">
        <v>452</v>
      </c>
      <c r="H68" s="183">
        <v>7</v>
      </c>
      <c r="I68" s="183">
        <v>16190</v>
      </c>
      <c r="J68" s="183"/>
      <c r="K68" s="183"/>
      <c r="L68" s="140">
        <f t="shared" si="53"/>
        <v>16190</v>
      </c>
      <c r="M68" s="256">
        <f>+IFERROR(IF(COUNT(L68),ROUND(L68/'Shareholding Pattern'!$L$78*100,2),""),"")</f>
        <v>0.08</v>
      </c>
      <c r="N68" s="408">
        <f t="shared" si="49"/>
        <v>16190</v>
      </c>
      <c r="O68" s="183"/>
      <c r="P68" s="140">
        <f t="shared" si="50"/>
        <v>16190</v>
      </c>
      <c r="Q68" s="113">
        <f>+IFERROR(IF(COUNT(P68),ROUND(P68/'Shareholding Pattern'!$P$79*100,2),""),"")</f>
        <v>0.08</v>
      </c>
      <c r="R68" s="183"/>
      <c r="S68" s="183"/>
      <c r="T68" s="183"/>
      <c r="U68" s="140" t="str">
        <f t="shared" si="51"/>
        <v/>
      </c>
      <c r="V68" s="123">
        <f t="shared" si="21"/>
        <v>16190</v>
      </c>
      <c r="W68" s="93">
        <f>+IFERROR(IF(COUNT(L68,U68),ROUND(SUM(L68,U68)/SUM('Shareholding Pattern'!$L$78,'Shareholding Pattern'!$U$78)*100,2),""),"")</f>
        <v>0.08</v>
      </c>
      <c r="X68" s="397"/>
      <c r="Y68" s="393" t="str">
        <f t="shared" si="52"/>
        <v/>
      </c>
      <c r="Z68" s="409"/>
      <c r="AA68" s="410"/>
      <c r="AB68" s="410"/>
      <c r="AC68" s="410"/>
      <c r="AD68" s="410"/>
      <c r="AE68" s="410"/>
      <c r="AF68" s="410"/>
      <c r="AG68" s="411"/>
      <c r="AH68" s="183">
        <v>14690</v>
      </c>
      <c r="AI68" s="183">
        <v>0</v>
      </c>
      <c r="AJ68" s="183">
        <v>0</v>
      </c>
      <c r="AK68" s="183">
        <v>0</v>
      </c>
      <c r="AP68" t="s">
        <v>452</v>
      </c>
      <c r="AZ68" t="s">
        <v>453</v>
      </c>
      <c r="BF68" t="s">
        <v>452</v>
      </c>
      <c r="BH68" t="s">
        <v>454</v>
      </c>
      <c r="BN68" t="s">
        <v>455</v>
      </c>
    </row>
    <row r="69" spans="5:66" ht="20.100000000000001" customHeight="1">
      <c r="E69" s="223" t="s">
        <v>456</v>
      </c>
      <c r="F69" s="151" t="s">
        <v>243</v>
      </c>
      <c r="H69" s="183">
        <v>17</v>
      </c>
      <c r="I69" s="183">
        <v>12199</v>
      </c>
      <c r="J69" s="183"/>
      <c r="K69" s="183"/>
      <c r="L69" s="140">
        <f t="shared" si="53"/>
        <v>12199</v>
      </c>
      <c r="M69" s="256">
        <f>+IFERROR(IF(COUNT(L69),ROUND(L69/'Shareholding Pattern'!$L$78*100,2),""),"")</f>
        <v>0.06</v>
      </c>
      <c r="N69" s="408">
        <f t="shared" si="49"/>
        <v>12199</v>
      </c>
      <c r="O69" s="183"/>
      <c r="P69" s="140">
        <f t="shared" si="50"/>
        <v>12199</v>
      </c>
      <c r="Q69" s="113">
        <f>+IFERROR(IF(COUNT(P69),ROUND(P69/'Shareholding Pattern'!$P$79*100,2),""),"")</f>
        <v>0.06</v>
      </c>
      <c r="R69" s="265"/>
      <c r="S69" s="265"/>
      <c r="T69" s="265"/>
      <c r="U69" s="328" t="str">
        <f t="shared" si="51"/>
        <v/>
      </c>
      <c r="V69" s="329">
        <f t="shared" si="21"/>
        <v>12199</v>
      </c>
      <c r="W69" s="95">
        <f>+IFERROR(IF(COUNT(L69,U69),ROUND(SUM(L69,U69)/SUM('Shareholding Pattern'!$L$78,'Shareholding Pattern'!$U$78)*100,2),""),"")</f>
        <v>0.06</v>
      </c>
      <c r="X69" s="397"/>
      <c r="Y69" s="393" t="str">
        <f t="shared" si="52"/>
        <v/>
      </c>
      <c r="Z69" s="409"/>
      <c r="AA69" s="410"/>
      <c r="AB69" s="410"/>
      <c r="AC69" s="410"/>
      <c r="AD69" s="410"/>
      <c r="AE69" s="410"/>
      <c r="AF69" s="410"/>
      <c r="AG69" s="411"/>
      <c r="AH69" s="183">
        <v>12099</v>
      </c>
      <c r="AI69" s="183">
        <v>0</v>
      </c>
      <c r="AJ69" s="183">
        <v>0</v>
      </c>
      <c r="AK69" s="183">
        <v>0</v>
      </c>
      <c r="AP69" t="s">
        <v>457</v>
      </c>
      <c r="AZ69" t="s">
        <v>458</v>
      </c>
      <c r="BF69" t="s">
        <v>457</v>
      </c>
      <c r="BH69" t="s">
        <v>459</v>
      </c>
      <c r="BN69" t="s">
        <v>460</v>
      </c>
    </row>
    <row r="70" spans="5:66" ht="20.100000000000001" customHeight="1">
      <c r="E70" s="568" t="s">
        <v>461</v>
      </c>
      <c r="F70" s="568"/>
      <c r="G70" s="568"/>
      <c r="H70" s="47">
        <f>+IFERROR(IF(COUNT(H57:H69),ROUND(SUM(H57:H69),0),""),"")</f>
        <v>1102</v>
      </c>
      <c r="I70" s="47">
        <f>+IFERROR(IF(COUNT(I57:I69),ROUND(SUM(I57:I69),0),""),"")</f>
        <v>5020000</v>
      </c>
      <c r="J70" s="47" t="str">
        <f>+IFERROR(IF(COUNT(J57:J69),ROUND(SUM(J57:J69),0),""),"")</f>
        <v/>
      </c>
      <c r="K70" s="3" t="str">
        <f>+IFERROR(IF(COUNT(K57:K69),ROUND(SUM(K57:K69),0),""),"")</f>
        <v/>
      </c>
      <c r="L70" s="125">
        <f t="shared" ref="L70:L71" si="54">+IFERROR(IF(COUNT(I70:K70),ROUND(SUM(I70:K70),0),""),"")</f>
        <v>5020000</v>
      </c>
      <c r="M70" s="258">
        <f>+IFERROR(IF(COUNT(L70),ROUND(L70/'Shareholding Pattern'!$L$78*100,2),""),"")</f>
        <v>25.1</v>
      </c>
      <c r="N70" s="99">
        <f>+IFERROR(IF(COUNT(N57:N69),ROUND(SUM(N57:N69),0),""),"")</f>
        <v>5020000</v>
      </c>
      <c r="O70" s="99" t="str">
        <f>+IFERROR(IF(COUNT(O57:O69),ROUND(SUM(O57:O69),0),""),"")</f>
        <v/>
      </c>
      <c r="P70" s="125">
        <f t="shared" ref="P70" si="55">+IFERROR(IF(COUNT(N70:O70),ROUND(SUM(N70:O70),0),""),"")</f>
        <v>5020000</v>
      </c>
      <c r="Q70" s="114">
        <f>+IFERROR(IF(COUNT(P70),ROUND(P70/'Shareholding Pattern'!$P$79*100,2),""),"")</f>
        <v>25.1</v>
      </c>
      <c r="R70" s="47" t="str">
        <f>+IFERROR(IF(COUNT(R57:R69),ROUND(SUM(R57:R69),0),""),"")</f>
        <v/>
      </c>
      <c r="S70" s="47" t="str">
        <f>+IFERROR(IF(COUNT(S57:S69),ROUND(SUM(S57:S69),0),""),"")</f>
        <v/>
      </c>
      <c r="T70" s="47" t="str">
        <f>+IFERROR(IF(COUNT(T57:T69),ROUND(SUM(T57:T69),0),""),"")</f>
        <v/>
      </c>
      <c r="U70" s="205" t="str">
        <f t="shared" si="51"/>
        <v/>
      </c>
      <c r="V70" s="330">
        <f t="shared" si="21"/>
        <v>5020000</v>
      </c>
      <c r="W70" s="96">
        <f>+IFERROR(IF(COUNT(L70,U70),ROUND(SUM(L70,U70)/SUM('Shareholding Pattern'!$L$78,'Shareholding Pattern'!$U$78)*100,2),""),"")</f>
        <v>25.1</v>
      </c>
      <c r="X70" s="99" t="str">
        <f>+IFERROR(IF(COUNT(X57:X69),ROUND(SUM(X57:X69),0),""),"")</f>
        <v/>
      </c>
      <c r="Y70" s="119" t="str">
        <f t="shared" si="52"/>
        <v/>
      </c>
      <c r="Z70" s="409"/>
      <c r="AA70" s="410"/>
      <c r="AB70" s="410"/>
      <c r="AC70" s="410"/>
      <c r="AD70" s="410"/>
      <c r="AE70" s="410"/>
      <c r="AF70" s="410"/>
      <c r="AG70" s="411"/>
      <c r="AH70" s="47">
        <f>+IFERROR(IF(COUNT(AH57:AH69),ROUND(SUM(AH57:AH69),0),""),"")</f>
        <v>4908305</v>
      </c>
      <c r="AI70" s="47">
        <f t="shared" ref="AI70:AK70" si="56">+IFERROR(IF(COUNT(AI57:AI69),ROUND(SUM(AI57:AI69),0),""),"")</f>
        <v>0</v>
      </c>
      <c r="AJ70" s="47">
        <f t="shared" si="56"/>
        <v>0</v>
      </c>
      <c r="AK70" s="47">
        <f t="shared" si="56"/>
        <v>0</v>
      </c>
      <c r="AZ70" t="s">
        <v>462</v>
      </c>
    </row>
    <row r="71" spans="5:66" ht="35.1" customHeight="1">
      <c r="E71" s="569" t="s">
        <v>463</v>
      </c>
      <c r="F71" s="569"/>
      <c r="G71" s="569"/>
      <c r="H71" s="47">
        <f>+IFERROR(IF(COUNT(H41,H50,H55,H70),ROUND(SUM(H41,H50,H55,H70),0),""),"")</f>
        <v>1102</v>
      </c>
      <c r="I71" s="47">
        <f t="shared" ref="I71:K71" si="57">+IFERROR(IF(COUNT(I41,I50,I55,I70),ROUND(SUM(I41,I50,I55,I70),0),""),"")</f>
        <v>5020000</v>
      </c>
      <c r="J71" s="47" t="str">
        <f t="shared" si="57"/>
        <v/>
      </c>
      <c r="K71" s="47" t="str">
        <f t="shared" si="57"/>
        <v/>
      </c>
      <c r="L71" s="125">
        <f t="shared" si="54"/>
        <v>5020000</v>
      </c>
      <c r="M71" s="258">
        <f>+IFERROR(IF(COUNT(L71),ROUND(L71/'Shareholding Pattern'!$L$78*100,2),""),"")</f>
        <v>25.1</v>
      </c>
      <c r="N71" s="47">
        <f t="shared" ref="N71" si="58">+IFERROR(IF(COUNT(N41,N50,N55,N70),ROUND(SUM(N41,N50,N55,N70),0),""),"")</f>
        <v>5020000</v>
      </c>
      <c r="O71" s="47" t="str">
        <f t="shared" ref="O71:P71" si="59">+IFERROR(IF(COUNT(O41,O50,O55,O70),ROUND(SUM(O41,O50,O55,O70),0),""),"")</f>
        <v/>
      </c>
      <c r="P71" s="47">
        <f t="shared" si="59"/>
        <v>5020000</v>
      </c>
      <c r="Q71" s="114">
        <f>+IFERROR(IF(COUNT(P71),ROUND(P71/'Shareholding Pattern'!$P$79*100,2),""),"")</f>
        <v>25.1</v>
      </c>
      <c r="R71" s="47" t="str">
        <f t="shared" ref="R71" si="60">+IFERROR(IF(COUNT(R41,R50,R55,R70),ROUND(SUM(R41,R50,R55,R70),0),""),"")</f>
        <v/>
      </c>
      <c r="S71" s="47" t="str">
        <f t="shared" ref="S71:T71" si="61">+IFERROR(IF(COUNT(S41,S50,S55,S70),ROUND(SUM(S41,S50,S55,S70),0),""),"")</f>
        <v/>
      </c>
      <c r="T71" s="107" t="str">
        <f t="shared" si="61"/>
        <v/>
      </c>
      <c r="U71" s="205" t="str">
        <f t="shared" si="51"/>
        <v/>
      </c>
      <c r="V71" s="205">
        <f t="shared" si="21"/>
        <v>5020000</v>
      </c>
      <c r="W71" s="96">
        <f>+IFERROR(IF(COUNT(L71,U71),ROUND(SUM(L71,U71)/SUM('Shareholding Pattern'!$L$78,'Shareholding Pattern'!$U$78)*100,2),""),"")</f>
        <v>25.1</v>
      </c>
      <c r="X71" s="107" t="str">
        <f t="shared" ref="X71" si="62">+IFERROR(IF(COUNT(X41,X50,X55,X70),ROUND(SUM(X41,X50,X55,X70),0),""),"")</f>
        <v/>
      </c>
      <c r="Y71" s="119" t="str">
        <f t="shared" si="52"/>
        <v/>
      </c>
      <c r="Z71" s="412"/>
      <c r="AA71" s="413"/>
      <c r="AB71" s="413"/>
      <c r="AC71" s="413"/>
      <c r="AD71" s="413"/>
      <c r="AE71" s="413"/>
      <c r="AF71" s="413"/>
      <c r="AG71" s="414"/>
      <c r="AH71" s="47">
        <f t="shared" ref="AH71" si="63">+IFERROR(IF(COUNT(AH41,AH50,AH55,AH70),ROUND(SUM(AH41,AH50,AH55,AH70),0),""),"")</f>
        <v>4908305</v>
      </c>
      <c r="AI71" s="47">
        <f t="shared" ref="AI71" si="64">+IFERROR(IF(COUNT(AI41,AI50,AI55,AI70),ROUND(SUM(AI41,AI50,AI55,AI70),0),""),"")</f>
        <v>0</v>
      </c>
      <c r="AJ71" s="47">
        <f t="shared" ref="AJ71" si="65">+IFERROR(IF(COUNT(AJ41,AJ50,AJ55,AJ70),ROUND(SUM(AJ41,AJ50,AJ55,AJ70),0),""),"")</f>
        <v>0</v>
      </c>
      <c r="AK71" s="47">
        <f t="shared" ref="AK71" si="66">+IFERROR(IF(COUNT(AK41,AK50,AK55,AK70),ROUND(SUM(AK41,AK50,AK55,AK70),0),""),"")</f>
        <v>0</v>
      </c>
      <c r="AZ71" t="s">
        <v>464</v>
      </c>
    </row>
    <row r="72" spans="5:66" ht="24.95" customHeight="1">
      <c r="E72" s="108"/>
      <c r="F72" s="153" t="s">
        <v>465</v>
      </c>
      <c r="G72" s="152"/>
      <c r="H72" s="203"/>
      <c r="I72" s="203"/>
      <c r="J72" s="203"/>
      <c r="K72" s="152"/>
      <c r="L72" s="152"/>
      <c r="M72" s="152"/>
      <c r="N72" s="152"/>
      <c r="O72" s="152"/>
      <c r="P72" s="203"/>
      <c r="Q72" s="152"/>
      <c r="R72" s="203"/>
      <c r="S72" s="203"/>
      <c r="T72" s="203"/>
      <c r="U72" s="203"/>
      <c r="V72" s="203"/>
      <c r="W72" s="152"/>
      <c r="X72" s="152"/>
      <c r="Y72" s="152"/>
      <c r="Z72" s="152"/>
      <c r="AA72" s="152"/>
      <c r="AB72" s="152"/>
      <c r="AC72" s="152"/>
      <c r="AD72" s="152"/>
      <c r="AE72" s="152"/>
      <c r="AF72" s="152"/>
      <c r="AG72" s="152"/>
      <c r="AH72" s="238"/>
      <c r="AI72" s="238"/>
      <c r="AJ72" s="238"/>
      <c r="AK72" s="208"/>
    </row>
    <row r="73" spans="5:66" ht="24.95" customHeight="1">
      <c r="E73" s="299"/>
      <c r="F73" s="148" t="s">
        <v>466</v>
      </c>
      <c r="M73"/>
      <c r="N73"/>
      <c r="O73"/>
      <c r="Q73"/>
      <c r="W73"/>
      <c r="X73"/>
      <c r="Y73"/>
      <c r="Z73"/>
      <c r="AA73"/>
      <c r="AB73"/>
      <c r="AC73"/>
      <c r="AD73"/>
      <c r="AE73"/>
      <c r="AF73"/>
      <c r="AG73"/>
      <c r="AI73" s="101"/>
      <c r="AJ73" s="101"/>
      <c r="AK73" s="300"/>
    </row>
    <row r="74" spans="5:66" ht="30" customHeight="1">
      <c r="E74" s="7" t="s">
        <v>467</v>
      </c>
      <c r="F74" s="65" t="s">
        <v>468</v>
      </c>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54"/>
      <c r="AJ74" s="254"/>
      <c r="AK74" s="255"/>
    </row>
    <row r="75" spans="5:66" ht="39.950000000000003" customHeight="1">
      <c r="E75" s="82" t="s">
        <v>469</v>
      </c>
      <c r="F75" s="405" t="s">
        <v>470</v>
      </c>
      <c r="H75" s="274"/>
      <c r="I75" s="301"/>
      <c r="J75" s="274"/>
      <c r="K75" s="274"/>
      <c r="L75" s="275" t="str">
        <f>+IFERROR(IF(COUNT(I75:K75),ROUND(SUM(I75:K75),2),""),"")</f>
        <v/>
      </c>
      <c r="M75" s="302"/>
      <c r="N75" s="408" t="str">
        <f t="shared" ref="N75:N76" si="67">IF(I75="","",I75)</f>
        <v/>
      </c>
      <c r="O75" s="274"/>
      <c r="P75" s="275" t="str">
        <f>+IFERROR(IF(COUNT(N75:O75),ROUND(SUM(N75:O75),2),""),"")</f>
        <v/>
      </c>
      <c r="Q75" s="277" t="str">
        <f>+IFERROR(IF(COUNT(P75),ROUND(P75/'Shareholding Pattern'!$P$79*100,2),""),"")</f>
        <v/>
      </c>
      <c r="R75" s="274"/>
      <c r="S75" s="274"/>
      <c r="T75" s="274"/>
      <c r="U75" s="345" t="str">
        <f>+IFERROR(IF(COUNT(R75:T75),ROUND(SUM(R75:T75),0),""),"")</f>
        <v/>
      </c>
      <c r="V75" s="365" t="str">
        <f t="shared" ref="V75:V77" si="68">+IFERROR(IF(COUNT(L75,U75),ROUND(SUM(L75,U75),0),""),"")</f>
        <v/>
      </c>
      <c r="W75" s="191"/>
      <c r="X75" s="397"/>
      <c r="Y75" s="157" t="str">
        <f>+IFERROR(IF(COUNT(X75),ROUND(SUM(X75)/SUM(L75)*100,2),""),0)</f>
        <v/>
      </c>
      <c r="Z75" s="422"/>
      <c r="AA75" s="418"/>
      <c r="AB75" s="418"/>
      <c r="AC75" s="418"/>
      <c r="AD75" s="418"/>
      <c r="AE75" s="418"/>
      <c r="AF75" s="418"/>
      <c r="AG75" s="420"/>
      <c r="AH75" s="325"/>
      <c r="AI75" s="424"/>
      <c r="AJ75" s="425"/>
      <c r="AK75" s="426"/>
      <c r="AP75" t="s">
        <v>471</v>
      </c>
      <c r="AZ75" t="s">
        <v>472</v>
      </c>
      <c r="BF75" t="s">
        <v>471</v>
      </c>
      <c r="BH75" t="s">
        <v>473</v>
      </c>
      <c r="BN75" t="s">
        <v>474</v>
      </c>
    </row>
    <row r="76" spans="5:66" ht="54.95" customHeight="1">
      <c r="E76" s="296" t="s">
        <v>475</v>
      </c>
      <c r="F76" s="406" t="s">
        <v>476</v>
      </c>
      <c r="H76" s="265"/>
      <c r="I76" s="333"/>
      <c r="J76" s="265"/>
      <c r="K76" s="265"/>
      <c r="L76" s="343" t="str">
        <f>+IFERROR(IF(COUNT(I76:K76),ROUND(SUM(I76:K76),2),""),"")</f>
        <v/>
      </c>
      <c r="M76" s="344" t="str">
        <f>+IFERROR(IF(COUNT(L76),ROUND(L76/'Shareholding Pattern'!$L$78*100,2),""),"")</f>
        <v/>
      </c>
      <c r="N76" s="408" t="str">
        <f t="shared" si="67"/>
        <v/>
      </c>
      <c r="O76" s="265"/>
      <c r="P76" s="328" t="str">
        <f>+IFERROR(IF(COUNT(N76:O76),ROUND(SUM(N76:O76),2),""),"")</f>
        <v/>
      </c>
      <c r="Q76" s="376" t="str">
        <f>+IFERROR(IF(COUNT(P76),ROUND(P76/'Shareholding Pattern'!$P$79*100,2),""),"")</f>
        <v/>
      </c>
      <c r="R76" s="265"/>
      <c r="S76" s="265"/>
      <c r="T76" s="265"/>
      <c r="U76" s="346" t="str">
        <f>+IFERROR(IF(COUNT(R76:T76),ROUND(SUM(R76:T76),0),""),"")</f>
        <v/>
      </c>
      <c r="V76" s="366" t="str">
        <f t="shared" si="68"/>
        <v/>
      </c>
      <c r="W76" s="347" t="str">
        <f>+IFERROR(IF(COUNT(L76,U76),ROUND(SUM(L76,U76)/SUM('Shareholding Pattern'!$L$78,'Shareholding Pattern'!$U$78)*100,2),""),"")</f>
        <v/>
      </c>
      <c r="X76" s="397"/>
      <c r="Y76" s="395" t="str">
        <f>+IFERROR(IF(COUNT(X76),ROUND(SUM(X76)/SUM(L76)*100,2),""),0)</f>
        <v/>
      </c>
      <c r="Z76" s="423"/>
      <c r="AA76" s="419"/>
      <c r="AB76" s="419"/>
      <c r="AC76" s="419"/>
      <c r="AD76" s="419"/>
      <c r="AE76" s="419"/>
      <c r="AF76" s="419"/>
      <c r="AG76" s="421"/>
      <c r="AH76" s="342"/>
      <c r="AI76" s="427"/>
      <c r="AJ76" s="428"/>
      <c r="AK76" s="429"/>
      <c r="AP76" t="s">
        <v>477</v>
      </c>
      <c r="AZ76" t="s">
        <v>478</v>
      </c>
      <c r="BF76" t="s">
        <v>477</v>
      </c>
      <c r="BH76" t="s">
        <v>479</v>
      </c>
      <c r="BN76" t="s">
        <v>480</v>
      </c>
    </row>
    <row r="77" spans="5:66" ht="31.5" customHeight="1">
      <c r="E77" s="569" t="s">
        <v>481</v>
      </c>
      <c r="F77" s="569"/>
      <c r="G77" s="569"/>
      <c r="H77" s="125" t="str">
        <f>IFERROR(IF(COUNT(H75:H76),ROUND(SUM(H75:H76),0),""),"")</f>
        <v/>
      </c>
      <c r="I77" s="125" t="str">
        <f t="shared" ref="I77:AH77" si="69">IFERROR(IF(COUNT(I75:I76),ROUND(SUM(I75:I76),0),""),"")</f>
        <v/>
      </c>
      <c r="J77" s="125" t="str">
        <f t="shared" si="69"/>
        <v/>
      </c>
      <c r="K77" s="125" t="str">
        <f t="shared" si="69"/>
        <v/>
      </c>
      <c r="L77" s="125" t="str">
        <f t="shared" si="69"/>
        <v/>
      </c>
      <c r="M77" s="297"/>
      <c r="N77" s="337" t="str">
        <f t="shared" si="69"/>
        <v/>
      </c>
      <c r="O77" s="337" t="str">
        <f t="shared" si="69"/>
        <v/>
      </c>
      <c r="P77" s="338" t="str">
        <f t="shared" si="69"/>
        <v/>
      </c>
      <c r="Q77" s="339" t="str">
        <f>+IFERROR(IF(COUNT(P77),ROUND(P77/'Shareholding Pattern'!$P$79*100,2),""),"")</f>
        <v/>
      </c>
      <c r="R77" s="125" t="str">
        <f t="shared" si="69"/>
        <v/>
      </c>
      <c r="S77" s="125" t="str">
        <f t="shared" si="69"/>
        <v/>
      </c>
      <c r="T77" s="205" t="str">
        <f t="shared" si="69"/>
        <v/>
      </c>
      <c r="U77" s="125" t="str">
        <f t="shared" si="69"/>
        <v/>
      </c>
      <c r="V77" s="107" t="str">
        <f t="shared" si="68"/>
        <v/>
      </c>
      <c r="W77" s="298"/>
      <c r="X77" s="205" t="str">
        <f t="shared" si="69"/>
        <v/>
      </c>
      <c r="Y77" s="119" t="str">
        <f>+IFERROR(IF(COUNT(X77),ROUND(SUM(X77)/SUM(L77)*100,2),""),0)</f>
        <v/>
      </c>
      <c r="Z77" s="423"/>
      <c r="AA77" s="419"/>
      <c r="AB77" s="419"/>
      <c r="AC77" s="419"/>
      <c r="AD77" s="419"/>
      <c r="AE77" s="419"/>
      <c r="AF77" s="419"/>
      <c r="AG77" s="421"/>
      <c r="AH77" s="125" t="str">
        <f t="shared" si="69"/>
        <v/>
      </c>
      <c r="AI77" s="430"/>
      <c r="AJ77" s="431"/>
      <c r="AK77" s="432"/>
      <c r="AZ77" t="s">
        <v>482</v>
      </c>
    </row>
    <row r="78" spans="5:66" ht="26.25" customHeight="1">
      <c r="E78" s="568" t="s">
        <v>483</v>
      </c>
      <c r="F78" s="568"/>
      <c r="G78" s="568"/>
      <c r="H78" s="125">
        <f>+IFERROR(IF(COUNT(H26,H71,H76),ROUND(SUM(H26,H71,H76),0),""),"")</f>
        <v>1103</v>
      </c>
      <c r="I78" s="125">
        <f>+IFERROR(IF(COUNT(I26,I71,I76),ROUND(SUM(I26,I71,I76),0),""),"")</f>
        <v>20000000</v>
      </c>
      <c r="J78" s="125" t="str">
        <f>+IFERROR(IF(COUNT(J26,J71,J76),ROUND(SUM(J26,J71,J76),0),""),"")</f>
        <v/>
      </c>
      <c r="K78" s="125" t="str">
        <f>+IFERROR(IF(COUNT(K26,K71,K76),ROUND(SUM(K26,K71,K76),0),""),"")</f>
        <v/>
      </c>
      <c r="L78" s="125">
        <f>+IFERROR(IF(COUNT(L26,L71,L76),ROUND(SUM(L26,L71,L76),0),""),"")</f>
        <v>20000000</v>
      </c>
      <c r="M78" s="114">
        <f>+IFERROR(IF(COUNT(L78),ROUND(L78/'Shareholding Pattern'!$L$78*100,2),""),0)</f>
        <v>100</v>
      </c>
      <c r="N78" s="340">
        <f>+IFERROR(IF(COUNT(N26,N71,N76),ROUND(SUM(N26,N71,N76),0),""),"")</f>
        <v>20000000</v>
      </c>
      <c r="O78" s="340" t="str">
        <f>+IFERROR(IF(COUNT(O26,O71,O76),ROUND(SUM(O26,O71,O76),0),""),"")</f>
        <v/>
      </c>
      <c r="P78" s="125">
        <f>+IFERROR(IF(COUNT(P26,P71,P76),ROUND(SUM(P26,P71,P76),0),""),"")</f>
        <v>20000000</v>
      </c>
      <c r="Q78" s="339">
        <f>+IFERROR(IF(COUNT(P78),ROUND(P78/'Shareholding Pattern'!$P$79*100,2),""),0)</f>
        <v>100</v>
      </c>
      <c r="R78" s="125" t="str">
        <f>+IFERROR(IF(COUNT(R26,R71,R76),ROUND(SUM(R26,R71,R76),0),""),"")</f>
        <v/>
      </c>
      <c r="S78" s="125" t="str">
        <f>+IFERROR(IF(COUNT(S26,S71,S76),ROUND(SUM(S26,S71,S76),0),""),"")</f>
        <v/>
      </c>
      <c r="T78" s="125" t="str">
        <f>+IFERROR(IF(COUNT(T26,T71,T76),ROUND(SUM(T26,T71,T76),0),""),"")</f>
        <v/>
      </c>
      <c r="U78" s="125" t="str">
        <f>+IFERROR(IF(COUNT(U26,U71,U76),ROUND(SUM(U26,U71,U76),0),""),"")</f>
        <v/>
      </c>
      <c r="V78" s="47">
        <f>+IFERROR(IF(COUNT(V26,V71,V76),ROUND(SUM(V26,V71,V76),0),""),"")</f>
        <v>20000000</v>
      </c>
      <c r="W78" s="142">
        <f>+IFERROR(IF(COUNT(L78,U78),ROUND(SUM(L78,U78)/SUM('Shareholding Pattern'!$L$78,'Shareholding Pattern'!$U$78)*100,2),""),0)</f>
        <v>100</v>
      </c>
      <c r="X78" s="125" t="str">
        <f>+IFERROR(IF(COUNT(X26,X71,X76),ROUND(SUM(X26,X71,X76),0),""),"")</f>
        <v/>
      </c>
      <c r="Y78" s="119" t="str">
        <f>+IFERROR(IF(COUNT(X78),ROUND(SUM(X78)/SUM(L78)*100,2),""),0)</f>
        <v/>
      </c>
      <c r="Z78" s="423"/>
      <c r="AA78" s="419"/>
      <c r="AB78" s="419"/>
      <c r="AC78" s="419"/>
      <c r="AD78" s="419"/>
      <c r="AE78" s="419"/>
      <c r="AF78" s="419"/>
      <c r="AG78" s="421"/>
      <c r="AH78" s="125">
        <f>+IFERROR(IF(COUNT(AH26,AH71,AH76),ROUND(SUM(AH26,AH71,AH76),0),""),"")</f>
        <v>19888305</v>
      </c>
      <c r="AI78" s="341">
        <f>+IFERROR(IF(COUNT(AI71),ROUND(SUM(AI71),0),""),"")</f>
        <v>0</v>
      </c>
      <c r="AJ78" s="341">
        <f>+IFERROR(IF(COUNT(AJ71),ROUND(SUM(AJ71),0),""),"")</f>
        <v>0</v>
      </c>
      <c r="AK78" s="341">
        <f>+IFERROR(IF(COUNT(AK71),ROUND(SUM(AK71),0),""),"")</f>
        <v>0</v>
      </c>
    </row>
    <row r="79" spans="5:66" ht="22.5" customHeight="1">
      <c r="E79" s="568" t="s">
        <v>484</v>
      </c>
      <c r="F79" s="568"/>
      <c r="G79" s="568"/>
      <c r="H79" s="125">
        <f>+IFERROR(IF(COUNT(H26,H71,H77),ROUND(SUM(H26,H71,H77),0),""),"")</f>
        <v>1103</v>
      </c>
      <c r="I79" s="125">
        <f>+IFERROR(IF(COUNT(I26,I71,I77),ROUND(SUM(I26,I71,I77),0),""),"")</f>
        <v>20000000</v>
      </c>
      <c r="J79" s="125" t="str">
        <f>+IFERROR(IF(COUNT(J26,J71,J77),ROUND(SUM(J26,J71,J77),0),""),"")</f>
        <v/>
      </c>
      <c r="K79" s="125" t="str">
        <f>+IFERROR(IF(COUNT(K26,K71,K77),ROUND(SUM(K26,K71,K77),0),""),"")</f>
        <v/>
      </c>
      <c r="L79" s="125">
        <f>+IFERROR(IF(COUNT(L26,L71,L77),ROUND(SUM(L26,L71,L77),0),""),"")</f>
        <v>20000000</v>
      </c>
      <c r="M79" s="114">
        <f>+IFERROR(IF(COUNT(L78),ROUND(L78/'Shareholding Pattern'!$L$78*100,2),""),"")</f>
        <v>100</v>
      </c>
      <c r="N79" s="340">
        <f>+IFERROR(IF(COUNT(N26,N71,N77),ROUND(SUM(N26,N71,N77),0),""),"")</f>
        <v>20000000</v>
      </c>
      <c r="O79" s="340" t="str">
        <f>+IFERROR(IF(COUNT(O26,O71,O77),ROUND(SUM(O26,O71,O77),0),""),"")</f>
        <v/>
      </c>
      <c r="P79" s="125">
        <f>+IFERROR(IF(COUNT(P26,P71,P77),ROUND(SUM(P26,P71,P77),0),""),"")</f>
        <v>20000000</v>
      </c>
      <c r="Q79" s="339">
        <f>+IFERROR(IF(COUNT(P79),ROUND(P79/'Shareholding Pattern'!$P$79*100,2),""),"")</f>
        <v>100</v>
      </c>
      <c r="R79" s="125" t="str">
        <f t="shared" ref="R79:X79" si="70">+IFERROR(IF(COUNT(R26,R71,R77),ROUND(SUM(R26,R71,R77),0),""),"")</f>
        <v/>
      </c>
      <c r="S79" s="125" t="str">
        <f t="shared" si="70"/>
        <v/>
      </c>
      <c r="T79" s="125" t="str">
        <f t="shared" si="70"/>
        <v/>
      </c>
      <c r="U79" s="125" t="str">
        <f t="shared" si="70"/>
        <v/>
      </c>
      <c r="V79" s="125">
        <f t="shared" si="70"/>
        <v>20000000</v>
      </c>
      <c r="W79" s="407">
        <f>+IFERROR(IF(COUNT(W26,W71,W76),ROUND(SUM(W26,W71,W76),2),""),"")</f>
        <v>100</v>
      </c>
      <c r="X79" s="125" t="str">
        <f t="shared" si="70"/>
        <v/>
      </c>
      <c r="Y79" s="119" t="str">
        <f>+IFERROR(IF(COUNT(X79),ROUND(SUM(X79)/SUM(L79)*100,2),""),0)</f>
        <v/>
      </c>
      <c r="Z79" s="125" t="str">
        <f>+IFERROR(IF(COUNT(Z26),ROUND(SUM(Z26),0),""),"")</f>
        <v/>
      </c>
      <c r="AA79" s="119" t="str">
        <f>+IFERROR(IF(COUNT(Z79),ROUND(SUM(Z79)/SUM(L79)*100,2),""),0)</f>
        <v/>
      </c>
      <c r="AB79" s="125" t="str">
        <f>+IFERROR(IF(COUNT(AB26),ROUND(SUM(AB26),0),""),"")</f>
        <v/>
      </c>
      <c r="AC79" s="119" t="str">
        <f>+IFERROR(IF(COUNT(AB79),ROUND(SUM(AB79)/SUM(L79)*100,2),""),0)</f>
        <v/>
      </c>
      <c r="AD79" s="125" t="str">
        <f>+IFERROR(IF(COUNT(AD26),ROUND(SUM(AD26),0),""),"")</f>
        <v/>
      </c>
      <c r="AE79" s="119" t="str">
        <f>+IFERROR(IF(COUNT(AD79),ROUND(SUM(AD79)/SUM(L79)*100,2),""),0)</f>
        <v/>
      </c>
      <c r="AF79" s="125" t="str">
        <f>+IFERROR(IF(COUNT(AF26),ROUND(SUM(AF26),0),""),"")</f>
        <v/>
      </c>
      <c r="AG79" s="119" t="str">
        <f>+IFERROR(IF(COUNT(AF79),ROUND(SUM(AF79)/SUM(L79)*100,2),""),0)</f>
        <v/>
      </c>
      <c r="AH79" s="125">
        <f>+IFERROR(IF(COUNT(AH26,AH71,AH77),ROUND(SUM(AH26,AH71,AH77),0),""),"")</f>
        <v>19888305</v>
      </c>
      <c r="AI79" s="125">
        <f>+IFERROR(IF(COUNT(AI71),ROUND(SUM(AI71),0),""),"")</f>
        <v>0</v>
      </c>
      <c r="AJ79" s="125">
        <f t="shared" ref="AJ79:AK79" si="71">+IFERROR(IF(COUNT(AJ71),ROUND(SUM(AJ71),0),""),"")</f>
        <v>0</v>
      </c>
      <c r="AK79" s="125">
        <f t="shared" si="71"/>
        <v>0</v>
      </c>
      <c r="AZ79" t="s">
        <v>485</v>
      </c>
    </row>
    <row r="80" spans="5:66" ht="35.1" customHeight="1">
      <c r="E80" s="594" t="s">
        <v>486</v>
      </c>
      <c r="F80" s="595"/>
      <c r="G80" s="595"/>
      <c r="H80" s="595"/>
      <c r="I80" s="595"/>
      <c r="J80" s="595"/>
      <c r="K80" s="595"/>
      <c r="L80" s="595"/>
      <c r="M80" s="596"/>
      <c r="N80" s="592"/>
      <c r="O80" s="593"/>
      <c r="P80" s="334"/>
      <c r="Q80" s="335"/>
      <c r="R80" s="336"/>
      <c r="S80" s="336"/>
      <c r="T80" s="336"/>
      <c r="U80" s="336"/>
      <c r="V80" s="336"/>
      <c r="W80" s="335"/>
      <c r="X80" s="335"/>
      <c r="Y80" s="335"/>
      <c r="Z80" s="583"/>
      <c r="AA80" s="583"/>
      <c r="AB80" s="583"/>
      <c r="AC80" s="583"/>
      <c r="AD80" s="583"/>
      <c r="AE80" s="583"/>
      <c r="AF80" s="583"/>
      <c r="AG80" s="583"/>
      <c r="AH80" s="583"/>
      <c r="AI80" s="583"/>
      <c r="AJ80" s="583"/>
      <c r="AK80" s="584"/>
    </row>
    <row r="81" spans="5:37" ht="35.1" customHeight="1">
      <c r="E81" s="585" t="s">
        <v>487</v>
      </c>
      <c r="F81" s="586"/>
      <c r="G81" s="586"/>
      <c r="H81" s="586"/>
      <c r="I81" s="586"/>
      <c r="J81" s="586"/>
      <c r="K81" s="586"/>
      <c r="L81" s="586"/>
      <c r="M81" s="587"/>
      <c r="N81" s="588"/>
      <c r="O81" s="589"/>
      <c r="P81" s="206"/>
      <c r="Q81" s="158"/>
      <c r="R81" s="204"/>
      <c r="S81" s="204"/>
      <c r="T81" s="204"/>
      <c r="U81" s="204"/>
      <c r="V81" s="204"/>
      <c r="W81" s="158"/>
      <c r="X81" s="158"/>
      <c r="Y81" s="158"/>
      <c r="Z81" s="578"/>
      <c r="AA81" s="578"/>
      <c r="AB81" s="578"/>
      <c r="AC81" s="578"/>
      <c r="AD81" s="578"/>
      <c r="AE81" s="578"/>
      <c r="AF81" s="578"/>
      <c r="AG81" s="578"/>
      <c r="AH81" s="578"/>
      <c r="AI81" s="578"/>
      <c r="AJ81" s="578"/>
      <c r="AK81" s="579"/>
    </row>
    <row r="82" spans="5:37" ht="35.1" customHeight="1">
      <c r="E82" s="585" t="s">
        <v>488</v>
      </c>
      <c r="F82" s="586"/>
      <c r="G82" s="586"/>
      <c r="H82" s="586"/>
      <c r="I82" s="586"/>
      <c r="J82" s="586"/>
      <c r="K82" s="586"/>
      <c r="L82" s="586"/>
      <c r="M82" s="587"/>
      <c r="N82" s="588"/>
      <c r="O82" s="589"/>
      <c r="P82" s="206"/>
      <c r="Q82" s="158"/>
      <c r="R82" s="204"/>
      <c r="S82" s="204"/>
      <c r="T82" s="204"/>
      <c r="U82" s="204"/>
      <c r="V82" s="204"/>
      <c r="W82" s="158"/>
      <c r="X82" s="158"/>
      <c r="Y82" s="158"/>
      <c r="Z82" s="578"/>
      <c r="AA82" s="578"/>
      <c r="AB82" s="578"/>
      <c r="AC82" s="578"/>
      <c r="AD82" s="578"/>
      <c r="AE82" s="578"/>
      <c r="AF82" s="578"/>
      <c r="AG82" s="578"/>
      <c r="AH82" s="578"/>
      <c r="AI82" s="578"/>
      <c r="AJ82" s="578"/>
      <c r="AK82" s="579"/>
    </row>
    <row r="83" spans="5:37" ht="35.1" customHeight="1">
      <c r="E83" s="585" t="s">
        <v>489</v>
      </c>
      <c r="F83" s="586"/>
      <c r="G83" s="586"/>
      <c r="H83" s="586"/>
      <c r="I83" s="586"/>
      <c r="J83" s="586"/>
      <c r="K83" s="586"/>
      <c r="L83" s="586"/>
      <c r="M83" s="587"/>
      <c r="N83" s="590"/>
      <c r="O83" s="589"/>
      <c r="P83" s="206"/>
      <c r="Q83" s="158"/>
      <c r="R83" s="204"/>
      <c r="S83" s="204"/>
      <c r="T83" s="204"/>
      <c r="U83" s="204"/>
      <c r="V83" s="204"/>
      <c r="W83" s="158"/>
      <c r="X83" s="158"/>
      <c r="Y83" s="158"/>
      <c r="Z83" s="578"/>
      <c r="AA83" s="578"/>
      <c r="AB83" s="578"/>
      <c r="AC83" s="578"/>
      <c r="AD83" s="578"/>
      <c r="AE83" s="578"/>
      <c r="AF83" s="578"/>
      <c r="AG83" s="578"/>
      <c r="AH83" s="578"/>
      <c r="AI83" s="578"/>
      <c r="AJ83" s="578"/>
      <c r="AK83" s="579"/>
    </row>
  </sheetData>
  <sheetProtection algorithmName="SHA-512" hashValue="cvQCQYS8skDRcXnHhA2S3v4Z0atSCSnzF8+W65tAPvYWzUHfgLYm5whttIpdfz6K15Fx8GF0C2XWg+HiqtqVXg==" saltValue="8xBHGJkLaSndoZFeKhf85A==" spinCount="100000" sheet="1" objects="1" scenarios="1"/>
  <mergeCells count="52">
    <mergeCell ref="N80:O80"/>
    <mergeCell ref="E80:M80"/>
    <mergeCell ref="E50:G50"/>
    <mergeCell ref="E71:G71"/>
    <mergeCell ref="E55:G55"/>
    <mergeCell ref="E77:G77"/>
    <mergeCell ref="E78:G78"/>
    <mergeCell ref="E70:G70"/>
    <mergeCell ref="E79:G79"/>
    <mergeCell ref="Z80:AH80"/>
    <mergeCell ref="T9:T11"/>
    <mergeCell ref="V9:V11"/>
    <mergeCell ref="AB9:AC10"/>
    <mergeCell ref="AD9:AE10"/>
    <mergeCell ref="AF9:AG10"/>
    <mergeCell ref="AH9:AH11"/>
    <mergeCell ref="X9:Y10"/>
    <mergeCell ref="Z9:AA10"/>
    <mergeCell ref="W9:W11"/>
    <mergeCell ref="U9:U11"/>
    <mergeCell ref="Z83:AH83"/>
    <mergeCell ref="E81:M81"/>
    <mergeCell ref="E82:M82"/>
    <mergeCell ref="E83:M83"/>
    <mergeCell ref="N81:O81"/>
    <mergeCell ref="N82:O82"/>
    <mergeCell ref="N83:O83"/>
    <mergeCell ref="Z82:AH82"/>
    <mergeCell ref="Z81:AH81"/>
    <mergeCell ref="AI83:AK83"/>
    <mergeCell ref="AI9:AK9"/>
    <mergeCell ref="AI10:AK10"/>
    <mergeCell ref="AI81:AK81"/>
    <mergeCell ref="AI82:AK82"/>
    <mergeCell ref="AI80:AK80"/>
    <mergeCell ref="K9:K11"/>
    <mergeCell ref="E41:G41"/>
    <mergeCell ref="E26:G26"/>
    <mergeCell ref="E25:G25"/>
    <mergeCell ref="M9:M11"/>
    <mergeCell ref="J9:J11"/>
    <mergeCell ref="E9:E11"/>
    <mergeCell ref="L9:L11"/>
    <mergeCell ref="I9:I11"/>
    <mergeCell ref="E18:G18"/>
    <mergeCell ref="H9:H11"/>
    <mergeCell ref="F9:G11"/>
    <mergeCell ref="N9:Q9"/>
    <mergeCell ref="R9:R11"/>
    <mergeCell ref="N10:P10"/>
    <mergeCell ref="Q10:Q11"/>
    <mergeCell ref="S9:S11"/>
  </mergeCells>
  <dataValidations count="7">
    <dataValidation type="whole" operator="lessThanOrEqual" allowBlank="1" showInputMessage="1" showErrorMessage="1" sqref="AH75:AH76 AH30:AH40 AH43:AH49 AH52:AH54 AH57:AH69" xr:uid="{00000000-0002-0000-0400-000001000000}">
      <formula1>L30</formula1>
    </dataValidation>
    <dataValidation type="whole" operator="greaterThanOrEqual" allowBlank="1" showInputMessage="1" showErrorMessage="1" sqref="N43:O49 R52:T54 N57:O69 R75:T76 N52:O54 R57:T69 R43:T49 R30:T40 N30:O40 N75:O76 H30:K40 H43:K49 H52:K54 H57:K69 H75:K76" xr:uid="{00000000-0002-0000-0400-000002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I52:AI54 AI30:AI40 AI43:AI49 AI57:AI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J30:AJ40 AJ43:AJ49 AJ52:AJ54 AJ57:AJ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K30:AK40 AK43:AK49 AK52:AK54 AK57:AK69" xr:uid="{00000000-0002-0000-0400-000007000000}">
      <formula1>L30</formula1>
    </dataValidation>
    <dataValidation type="whole" operator="lessThanOrEqual" allowBlank="1" showInputMessage="1" showErrorMessage="1" sqref="X30:X40 X43:X49 X52:X54 X57:X69 X75:X76" xr:uid="{4B1F2DAE-5472-4AA1-9486-2E01840712AC}">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OtherIND!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G16"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76" location="EBT!F12" display="Employee Benefit Trust / Employee Welfare Trust under SEBI (Share Based Employee Benefits and Sweat Equity) Regulations, 2021" xr:uid="{00000000-0004-0000-0400-00002F000000}"/>
    <hyperlink ref="F68" location="'Bodies Corporate'!F12" display="Bodies Corporate" xr:uid="{00000000-0004-0000-0400-00002E000000}"/>
    <hyperlink ref="F67" location="'Foreign Companies'!F12" display="Foreign Companies" xr:uid="{00000000-0004-0000-0400-00002D000000}"/>
    <hyperlink ref="F66" location="'Foreign Nationals'!F12" display="Foreign Nationals" xr:uid="{00000000-0004-0000-0400-00002C000000}"/>
    <hyperlink ref="F65" location="'Non Resident Indians (NRIs)'!A1" display="Non Resident Indians (NRIs)" xr:uid="{00000000-0004-0000-0400-00002B000000}"/>
    <hyperlink ref="F62" location="'Investor Education'!F12" display="Investor Education and Protection Fund (IEPF)" xr:uid="{00000000-0004-0000-0400-00002A000000}"/>
    <hyperlink ref="F59" location="'Key Managerial Personnel'!F12" display="Key Managerial Personnel" xr:uid="{00000000-0004-0000-0400-000027000000}"/>
    <hyperlink ref="F69" location="Other_NonInsti!F12" display="Any Other (specify)" xr:uid="{00000000-0004-0000-0400-000015000000}"/>
  </hyperlinks>
  <pageMargins left="0.7" right="0.7" top="0.75" bottom="0.75" header="0.3" footer="0.3"/>
  <pageSetup orientation="portrait" r:id="rId1"/>
  <headerFooter>
    <oddFooter>&amp;L&amp;"Arial"&amp;8&amp;K8585FF INTERNAL</oddFooter>
  </headerFooter>
  <ignoredErrors>
    <ignoredError sqref="P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AF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3.7109375" hidden="1" customWidth="1"/>
    <col min="33" max="16384" width="5.7109375" hidden="1"/>
  </cols>
  <sheetData>
    <row r="1" spans="5:32" hidden="1">
      <c r="I1">
        <v>0</v>
      </c>
    </row>
    <row r="2" spans="5:32" ht="1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c r="AA2" t="s">
        <v>163</v>
      </c>
      <c r="AB2" t="s">
        <v>164</v>
      </c>
      <c r="AC2" t="s">
        <v>165</v>
      </c>
    </row>
    <row r="3" spans="5:32" hidden="1"/>
    <row r="4" spans="5:32" hidden="1"/>
    <row r="5" spans="5:32" hidden="1"/>
    <row r="6" spans="5:32" hidden="1"/>
    <row r="7" spans="5:32" ht="15" customHeight="1"/>
    <row r="8" spans="5:32" ht="15" customHeight="1"/>
    <row r="9" spans="5:32"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c r="AA9" s="580" t="s">
        <v>189</v>
      </c>
      <c r="AB9" s="581"/>
      <c r="AC9" s="582"/>
    </row>
    <row r="10" spans="5:32" ht="31.5" customHeight="1">
      <c r="E10" s="598"/>
      <c r="F10" s="546"/>
      <c r="G10" s="546"/>
      <c r="H10" s="546"/>
      <c r="I10" s="546"/>
      <c r="J10" s="546"/>
      <c r="K10" s="546"/>
      <c r="L10" s="546"/>
      <c r="M10" s="546" t="s">
        <v>217</v>
      </c>
      <c r="N10" s="546"/>
      <c r="O10" s="546"/>
      <c r="P10" s="546" t="s">
        <v>218</v>
      </c>
      <c r="Q10" s="563"/>
      <c r="R10" s="565"/>
      <c r="S10" s="565"/>
      <c r="T10" s="563"/>
      <c r="U10" s="565"/>
      <c r="V10" s="591"/>
      <c r="W10" s="546"/>
      <c r="X10" s="546"/>
      <c r="Y10" s="546"/>
      <c r="Z10" s="546"/>
      <c r="AA10" s="557" t="s">
        <v>192</v>
      </c>
      <c r="AB10" s="558"/>
      <c r="AC10" s="559"/>
    </row>
    <row r="11" spans="5:32" ht="78.75" customHeight="1">
      <c r="E11" s="545"/>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c r="AA11" s="50" t="s">
        <v>198</v>
      </c>
      <c r="AB11" s="50" t="s">
        <v>199</v>
      </c>
      <c r="AC11" s="50" t="s">
        <v>200</v>
      </c>
    </row>
    <row r="12" spans="5:32" ht="15.75">
      <c r="E12" s="7" t="s">
        <v>904</v>
      </c>
      <c r="F12" s="53" t="s">
        <v>368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75" customHeight="1">
      <c r="E14" s="30"/>
      <c r="F14" s="31"/>
      <c r="G14" s="159" t="s">
        <v>850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501</v>
      </c>
      <c r="G16" s="52" t="s">
        <v>195</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algorithmName="SHA-512" hashValue="IwIL4YPE4DpzKbaYT7BBB5H76pOHicLagKixroZeYiHyBO29hQIL+/75LpZx8asn6HZxGmYCMShxy2XRQFdzEw==" saltValue="B7WAuW1tzytM0jkbJWXUHA==" spinCount="100000"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H13:J13 Q13:S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000-000006000000}">
      <formula1>K13</formula1>
    </dataValidation>
    <dataValidation type="whole" operator="lessThanOrEqual" allowBlank="1" showInputMessage="1" showErrorMessage="1" sqref="W13" xr:uid="{E78A4334-39B8-4C72-8672-3750F867F57F}">
      <formula1>K13</formula1>
    </dataValidation>
  </dataValidations>
  <hyperlinks>
    <hyperlink ref="G16" location="'Shareholding Pattern'!F48" display="Total" xr:uid="{00000000-0004-0000-3000-000000000000}"/>
    <hyperlink ref="F16" location="'Shareholding Pattern'!F48" display="Click here to go back"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BA53"/>
  <sheetViews>
    <sheetView showGridLines="0" zoomScale="80" zoomScaleNormal="80" workbookViewId="0">
      <pane xSplit="5" ySplit="11" topLeftCell="F12" activePane="bottomRight" state="frozen"/>
      <selection pane="topRight" activeCell="F7" sqref="F7"/>
      <selection pane="bottomLeft" activeCell="C12" sqref="C12"/>
      <selection pane="bottomRight" activeCell="M30" sqref="M30"/>
    </sheetView>
  </sheetViews>
  <sheetFormatPr defaultColWidth="0" defaultRowHeight="15"/>
  <cols>
    <col min="1" max="1" width="2.28515625" hidden="1" customWidth="1"/>
    <col min="2" max="2" width="2.140625" hidden="1" customWidth="1"/>
    <col min="3" max="3" width="2.28515625" customWidth="1"/>
    <col min="4" max="4" width="8.7109375" customWidth="1"/>
    <col min="5" max="6" width="30.7109375" customWidth="1"/>
    <col min="7" max="7" width="35.710937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2.5703125" hidden="1"/>
  </cols>
  <sheetData>
    <row r="1" spans="4:53" hidden="1">
      <c r="I1">
        <v>2</v>
      </c>
      <c r="J1">
        <v>0</v>
      </c>
      <c r="AG1" t="s">
        <v>559</v>
      </c>
      <c r="AH1" t="s">
        <v>847</v>
      </c>
      <c r="AI1" t="s">
        <v>905</v>
      </c>
      <c r="AJ1" t="s">
        <v>906</v>
      </c>
      <c r="AK1" t="s">
        <v>581</v>
      </c>
      <c r="AL1" t="s">
        <v>907</v>
      </c>
      <c r="AM1" t="s">
        <v>908</v>
      </c>
      <c r="AN1" t="s">
        <v>555</v>
      </c>
      <c r="AO1" t="s">
        <v>909</v>
      </c>
      <c r="AP1" t="s">
        <v>910</v>
      </c>
      <c r="AQ1" t="s">
        <v>911</v>
      </c>
      <c r="AR1" t="s">
        <v>552</v>
      </c>
      <c r="AS1" t="s">
        <v>912</v>
      </c>
      <c r="AT1" t="s">
        <v>846</v>
      </c>
      <c r="AU1" t="s">
        <v>913</v>
      </c>
      <c r="AV1" t="s">
        <v>914</v>
      </c>
      <c r="AW1" t="s">
        <v>583</v>
      </c>
      <c r="AX1" t="s">
        <v>560</v>
      </c>
      <c r="AY1" t="s">
        <v>554</v>
      </c>
      <c r="AZ1" t="s">
        <v>551</v>
      </c>
      <c r="BA1" t="s">
        <v>915</v>
      </c>
    </row>
    <row r="2" spans="4:53" ht="15" hidden="1" customHeight="1">
      <c r="E2" t="s">
        <v>790</v>
      </c>
      <c r="F2" t="s">
        <v>563</v>
      </c>
      <c r="G2" t="s">
        <v>490</v>
      </c>
      <c r="H2" t="s">
        <v>491</v>
      </c>
      <c r="I2" t="s">
        <v>136</v>
      </c>
      <c r="J2" t="s">
        <v>137</v>
      </c>
      <c r="K2" t="s">
        <v>138</v>
      </c>
      <c r="L2" t="s">
        <v>139</v>
      </c>
      <c r="M2" t="s">
        <v>140</v>
      </c>
      <c r="N2" t="s">
        <v>141</v>
      </c>
      <c r="O2" t="s">
        <v>142</v>
      </c>
      <c r="P2" t="s">
        <v>143</v>
      </c>
      <c r="Q2" t="s">
        <v>144</v>
      </c>
      <c r="R2" t="s">
        <v>145</v>
      </c>
      <c r="S2" t="s">
        <v>146</v>
      </c>
      <c r="T2" t="s">
        <v>210</v>
      </c>
      <c r="U2" t="s">
        <v>211</v>
      </c>
      <c r="V2" t="s">
        <v>149</v>
      </c>
      <c r="W2" t="s">
        <v>150</v>
      </c>
      <c r="X2" t="s">
        <v>151</v>
      </c>
      <c r="Y2" t="s">
        <v>152</v>
      </c>
      <c r="Z2" t="s">
        <v>153</v>
      </c>
      <c r="AA2" t="s">
        <v>162</v>
      </c>
      <c r="AB2" t="s">
        <v>492</v>
      </c>
      <c r="AC2" t="s">
        <v>163</v>
      </c>
      <c r="AD2" t="s">
        <v>164</v>
      </c>
      <c r="AE2" t="s">
        <v>165</v>
      </c>
    </row>
    <row r="3" spans="4:53" hidden="1">
      <c r="I3">
        <f ca="1">+IFERROR(IF(COUNT(I13:I17),ROUND(SUMIF($F$13:I17,"Category",I13:I17),0),""),"")</f>
        <v>17</v>
      </c>
      <c r="J3">
        <f ca="1">+IFERROR(IF(COUNT(J13:J17),ROUND(SUMIF($F$13:J17,"Category",J13:J17),0),""),"")</f>
        <v>12199</v>
      </c>
      <c r="K3" t="str">
        <f>+IFERROR(IF(COUNT(K13:K17),ROUND(SUMIF($F$13:K17,"Category",K13:K17),0),""),"")</f>
        <v/>
      </c>
      <c r="L3" t="str">
        <f>+IFERROR(IF(COUNT(L13:L17),ROUND(SUMIF($F$13:L17,"Category",L13:L17),0),""),"")</f>
        <v/>
      </c>
      <c r="M3">
        <f ca="1">+IFERROR(IF(COUNT(M13:M17),ROUND(SUMIF($F$13:M17,"Category",M13:M17),0),""),"")</f>
        <v>12199</v>
      </c>
      <c r="N3">
        <f ca="1">+IFERROR(IF(COUNT(N13:N17),ROUND(SUMIF($F$13:N17,"Category",N13:N17),2),""),"")</f>
        <v>0.06</v>
      </c>
      <c r="O3">
        <f ca="1">+IFERROR(IF(COUNT(O13:O17),ROUND(SUMIF($F$13:O17,"Category",O13:O17),0),""),"")</f>
        <v>12199</v>
      </c>
      <c r="P3" t="str">
        <f>+IFERROR(IF(COUNT(P13:P17),ROUND(SUMIF($F$13:P17,"Category",P13:P17),0),""),"")</f>
        <v/>
      </c>
      <c r="Q3">
        <f ca="1">+IFERROR(IF(COUNT(Q13:Q17),ROUND(SUMIF($F$13:Q17,"Category",Q13:Q17),0),""),"")</f>
        <v>12199</v>
      </c>
      <c r="R3">
        <f ca="1">+IFERROR(IF(COUNT(R13:R17),ROUND(SUMIF($F$13:R17,"Category",R13:R17),2),""),"")</f>
        <v>0.06</v>
      </c>
      <c r="S3" t="str">
        <f>+IFERROR(IF(COUNT(S13:S17),ROUND(SUMIF($F$13:S17,"Category",S13:S17),0),""),"")</f>
        <v/>
      </c>
      <c r="T3" t="str">
        <f>+IFERROR(IF(COUNT(T13:T17),ROUND(SUMIF($F$13:T17,"Category",T13:T17),0),""),"")</f>
        <v/>
      </c>
      <c r="V3" t="str">
        <f>+IFERROR(IF(COUNT(V13:V17),ROUND(SUMIF($F$13:V17,"Category",V13:V17),0),""),"")</f>
        <v/>
      </c>
      <c r="X3">
        <f ca="1">+IFERROR(IF(COUNT(X13:X17),ROUND(SUMIF($F$13:X17,"Category",X13:X17),2),""),"")</f>
        <v>0.06</v>
      </c>
      <c r="Y3" t="str">
        <f>+IFERROR(IF(COUNT(Y13:Y17),ROUND(SUMIF($F$13:Y17,"Category",Y13:Y17),0),""),"")</f>
        <v/>
      </c>
      <c r="Z3" t="str">
        <f>+IFERROR(IF(COUNT(Z13:Z17),ROUND(SUMIF($F$13:Z17,"Category",Z13:Z17),2),""),"")</f>
        <v/>
      </c>
      <c r="AA3">
        <f ca="1">+IFERROR(IF(COUNT(AA13:AA17),ROUND(SUMIF($F$13:AA17,"Category",AA13:AA17),0),""),"")</f>
        <v>12099</v>
      </c>
    </row>
    <row r="4" spans="4:53" hidden="1"/>
    <row r="5" spans="4:53" hidden="1"/>
    <row r="6" spans="4:53" hidden="1"/>
    <row r="9" spans="4:53" ht="39.950000000000003" customHeight="1">
      <c r="D9" s="597" t="s">
        <v>85</v>
      </c>
      <c r="E9" s="597" t="s">
        <v>567</v>
      </c>
      <c r="F9" s="597" t="s">
        <v>877</v>
      </c>
      <c r="G9" s="597" t="s">
        <v>496</v>
      </c>
      <c r="H9" s="546" t="s">
        <v>497</v>
      </c>
      <c r="I9" s="597" t="s">
        <v>568</v>
      </c>
      <c r="J9" s="546" t="s">
        <v>171</v>
      </c>
      <c r="K9" s="546" t="s">
        <v>172</v>
      </c>
      <c r="L9" s="546" t="s">
        <v>173</v>
      </c>
      <c r="M9" s="546" t="s">
        <v>174</v>
      </c>
      <c r="N9" s="546" t="s">
        <v>175</v>
      </c>
      <c r="O9" s="546" t="s">
        <v>213</v>
      </c>
      <c r="P9" s="546"/>
      <c r="Q9" s="546"/>
      <c r="R9" s="546"/>
      <c r="S9" s="563" t="s">
        <v>177</v>
      </c>
      <c r="T9" s="564" t="s">
        <v>214</v>
      </c>
      <c r="U9" s="564" t="s">
        <v>215</v>
      </c>
      <c r="V9" s="563" t="s">
        <v>180</v>
      </c>
      <c r="W9" s="564" t="s">
        <v>181</v>
      </c>
      <c r="X9" s="591" t="s">
        <v>182</v>
      </c>
      <c r="Y9" s="546" t="s">
        <v>183</v>
      </c>
      <c r="Z9" s="546"/>
      <c r="AA9" s="546" t="s">
        <v>845</v>
      </c>
      <c r="AB9" s="546" t="s">
        <v>492</v>
      </c>
      <c r="AC9" s="580" t="s">
        <v>189</v>
      </c>
      <c r="AD9" s="581"/>
      <c r="AE9" s="582"/>
      <c r="AX9" t="s">
        <v>567</v>
      </c>
    </row>
    <row r="10" spans="4:53" ht="39.950000000000003" customHeight="1">
      <c r="D10" s="598"/>
      <c r="E10" s="598"/>
      <c r="F10" s="598"/>
      <c r="G10" s="598"/>
      <c r="H10" s="546"/>
      <c r="I10" s="598"/>
      <c r="J10" s="546"/>
      <c r="K10" s="546"/>
      <c r="L10" s="546"/>
      <c r="M10" s="546"/>
      <c r="N10" s="546"/>
      <c r="O10" s="546" t="s">
        <v>217</v>
      </c>
      <c r="P10" s="546"/>
      <c r="Q10" s="546"/>
      <c r="R10" s="546" t="s">
        <v>218</v>
      </c>
      <c r="S10" s="563"/>
      <c r="T10" s="565"/>
      <c r="U10" s="565"/>
      <c r="V10" s="563"/>
      <c r="W10" s="565"/>
      <c r="X10" s="591"/>
      <c r="Y10" s="546"/>
      <c r="Z10" s="546"/>
      <c r="AA10" s="546"/>
      <c r="AB10" s="546"/>
      <c r="AC10" s="557" t="s">
        <v>192</v>
      </c>
      <c r="AD10" s="558"/>
      <c r="AE10" s="559"/>
      <c r="AX10" t="s">
        <v>569</v>
      </c>
    </row>
    <row r="11" spans="4:53" ht="54.95" customHeight="1">
      <c r="D11" s="545"/>
      <c r="E11" s="545"/>
      <c r="F11" s="545"/>
      <c r="G11" s="545"/>
      <c r="H11" s="546"/>
      <c r="I11" s="545"/>
      <c r="J11" s="546"/>
      <c r="K11" s="546"/>
      <c r="L11" s="546"/>
      <c r="M11" s="546"/>
      <c r="N11" s="546"/>
      <c r="O11" s="24" t="s">
        <v>219</v>
      </c>
      <c r="P11" s="24" t="s">
        <v>194</v>
      </c>
      <c r="Q11" s="24" t="s">
        <v>195</v>
      </c>
      <c r="R11" s="546"/>
      <c r="S11" s="563"/>
      <c r="T11" s="566"/>
      <c r="U11" s="566"/>
      <c r="V11" s="563"/>
      <c r="W11" s="566"/>
      <c r="X11" s="591"/>
      <c r="Y11" s="50" t="s">
        <v>196</v>
      </c>
      <c r="Z11" s="50" t="s">
        <v>197</v>
      </c>
      <c r="AA11" s="546"/>
      <c r="AB11" s="546"/>
      <c r="AC11" s="50" t="s">
        <v>198</v>
      </c>
      <c r="AD11" s="50" t="s">
        <v>199</v>
      </c>
      <c r="AE11" s="50" t="s">
        <v>200</v>
      </c>
    </row>
    <row r="12" spans="4:53" ht="20.100000000000001" customHeight="1">
      <c r="D12" s="7" t="s">
        <v>916</v>
      </c>
      <c r="E12" s="39" t="s">
        <v>243</v>
      </c>
      <c r="F12" s="62"/>
      <c r="G12" s="62"/>
      <c r="H12" s="22"/>
      <c r="I12" s="22"/>
      <c r="J12" s="22"/>
      <c r="K12" s="22"/>
      <c r="L12" s="22"/>
      <c r="M12" s="22"/>
      <c r="N12" s="22"/>
      <c r="O12" s="22"/>
      <c r="P12" s="22"/>
      <c r="Q12" s="22"/>
      <c r="R12" s="22"/>
      <c r="S12" s="22"/>
      <c r="T12" s="22"/>
      <c r="U12" s="22"/>
      <c r="V12" s="22"/>
      <c r="W12" s="22"/>
      <c r="X12" s="22"/>
      <c r="Y12" s="22"/>
      <c r="Z12" s="22"/>
      <c r="AA12" s="22"/>
      <c r="AB12" s="22"/>
      <c r="AC12" s="22"/>
      <c r="AD12" s="22"/>
      <c r="AE12" s="23"/>
      <c r="AI12" s="9"/>
    </row>
    <row r="13" spans="4:53" s="9" customFormat="1" hidden="1">
      <c r="D13" s="68"/>
      <c r="E13" s="350"/>
      <c r="F13" s="350"/>
      <c r="G13" s="356"/>
      <c r="H13" s="8"/>
      <c r="I13" s="12"/>
      <c r="J13" s="12"/>
      <c r="K13" s="34"/>
      <c r="L13" s="34"/>
      <c r="M13" s="143" t="str">
        <f>+IFERROR(IF(COUNT(J13:L13),ROUND(SUM(J13:L13),0),""),"")</f>
        <v/>
      </c>
      <c r="N13" s="141" t="str">
        <f>+IFERROR(IF(COUNT(M13),ROUND(M13/'Shareholding Pattern'!$L$78*100,2),""),"")</f>
        <v/>
      </c>
      <c r="O13" s="172" t="str">
        <f>IF(J13="","",J13)</f>
        <v/>
      </c>
      <c r="P13" s="34"/>
      <c r="Q13" s="143"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34"/>
      <c r="AB13" s="176"/>
      <c r="AC13" s="34"/>
      <c r="AD13" s="34"/>
      <c r="AE13" s="34"/>
      <c r="AF13" s="9">
        <f>IF(SUM(M13)&gt;0,1,0)</f>
        <v>0</v>
      </c>
      <c r="AG13" s="9">
        <f ca="1">IF(COUNT(M13:$M$14998)=0,"",SUM(AF1:AF65530))</f>
        <v>2</v>
      </c>
      <c r="AI13"/>
    </row>
    <row r="14" spans="4:53" ht="24.75" customHeight="1">
      <c r="D14" s="30"/>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row>
    <row r="15" spans="4:53" ht="24.75" customHeight="1">
      <c r="D15" s="68">
        <v>1</v>
      </c>
      <c r="E15" s="465" t="s">
        <v>552</v>
      </c>
      <c r="F15" s="465" t="s">
        <v>567</v>
      </c>
      <c r="G15" s="356"/>
      <c r="H15" s="486"/>
      <c r="I15" s="34">
        <v>16</v>
      </c>
      <c r="J15" s="34">
        <v>12099</v>
      </c>
      <c r="K15" s="34"/>
      <c r="L15" s="34"/>
      <c r="M15" s="461">
        <f>+IFERROR(IF(COUNT(J15:L15),ROUND(SUM(J15:L15),0),""),"")</f>
        <v>12099</v>
      </c>
      <c r="N15" s="142">
        <f>+IFERROR(IF(COUNT(M15),ROUND(M15/'Shareholding Pattern'!$L$78*100,2),""),"")</f>
        <v>0.06</v>
      </c>
      <c r="O15" s="34">
        <f>IF(J15="","",J15)</f>
        <v>12099</v>
      </c>
      <c r="P15" s="34"/>
      <c r="Q15" s="461">
        <f>+IFERROR(IF(COUNT(O15:P15),ROUND(SUM(O15,P15),2),""),"")</f>
        <v>12099</v>
      </c>
      <c r="R15" s="142">
        <f>+IFERROR(IF(COUNT(Q15),ROUND(Q15/('Shareholding Pattern'!$P$79)*100,2),""),"")</f>
        <v>0.06</v>
      </c>
      <c r="S15" s="34"/>
      <c r="T15" s="34"/>
      <c r="U15" s="34"/>
      <c r="V15" s="461" t="str">
        <f>+IFERROR(IF(COUNT(S15:U15),ROUND(SUM(S15:U15),0),""),"")</f>
        <v/>
      </c>
      <c r="W15" s="262">
        <f>+IFERROR(IF(COUNT(M15,V15),ROUND(SUM(M15,V15),0),""),"")</f>
        <v>12099</v>
      </c>
      <c r="X15" s="142">
        <f>+IFERROR(IF(COUNT(M15,V15),ROUND(SUM(V15,M15)/SUM('Shareholding Pattern'!$L$78,'Shareholding Pattern'!$U$78)*100,2),""),"")</f>
        <v>0.06</v>
      </c>
      <c r="Y15" s="34"/>
      <c r="Z15" s="119" t="str">
        <f>+IFERROR(IF(COUNT(Y15),ROUND(SUM(Y15)/SUM(M15)*100,2),""),0)</f>
        <v/>
      </c>
      <c r="AA15" s="34">
        <v>12099</v>
      </c>
      <c r="AB15" s="176"/>
      <c r="AC15" s="34">
        <v>0</v>
      </c>
      <c r="AD15" s="34">
        <v>0</v>
      </c>
      <c r="AE15" s="34">
        <v>0</v>
      </c>
      <c r="AF15" s="9">
        <f>IF(SUM(M15)&gt;0,1,0)</f>
        <v>1</v>
      </c>
    </row>
    <row r="16" spans="4:53" ht="24.75" customHeight="1">
      <c r="D16" s="68">
        <v>2</v>
      </c>
      <c r="E16" s="465" t="s">
        <v>915</v>
      </c>
      <c r="F16" s="465" t="s">
        <v>567</v>
      </c>
      <c r="G16" s="356"/>
      <c r="H16" s="486"/>
      <c r="I16" s="34">
        <v>1</v>
      </c>
      <c r="J16" s="34">
        <v>100</v>
      </c>
      <c r="K16" s="34"/>
      <c r="L16" s="34"/>
      <c r="M16" s="461">
        <f>+IFERROR(IF(COUNT(J16:L16),ROUND(SUM(J16:L16),0),""),"")</f>
        <v>100</v>
      </c>
      <c r="N16" s="142">
        <f>+IFERROR(IF(COUNT(M16),ROUND(M16/'Shareholding Pattern'!$L$78*100,2),""),"")</f>
        <v>0</v>
      </c>
      <c r="O16" s="34">
        <f>IF(J16="","",J16)</f>
        <v>100</v>
      </c>
      <c r="P16" s="34"/>
      <c r="Q16" s="461">
        <f>+IFERROR(IF(COUNT(O16:P16),ROUND(SUM(O16,P16),2),""),"")</f>
        <v>100</v>
      </c>
      <c r="R16" s="142">
        <f>+IFERROR(IF(COUNT(Q16),ROUND(Q16/('Shareholding Pattern'!$P$79)*100,2),""),"")</f>
        <v>0</v>
      </c>
      <c r="S16" s="34"/>
      <c r="T16" s="34"/>
      <c r="U16" s="34"/>
      <c r="V16" s="461" t="str">
        <f>+IFERROR(IF(COUNT(S16:U16),ROUND(SUM(S16:U16),0),""),"")</f>
        <v/>
      </c>
      <c r="W16" s="262">
        <f>+IFERROR(IF(COUNT(M16,V16),ROUND(SUM(M16,V16),0),""),"")</f>
        <v>100</v>
      </c>
      <c r="X16" s="142">
        <f>+IFERROR(IF(COUNT(M16,V16),ROUND(SUM(V16,M16)/SUM('Shareholding Pattern'!$L$78,'Shareholding Pattern'!$U$78)*100,2),""),"")</f>
        <v>0</v>
      </c>
      <c r="Y16" s="34"/>
      <c r="Z16" s="119" t="str">
        <f>+IFERROR(IF(COUNT(Y16),ROUND(SUM(Y16)/SUM(M16)*100,2),""),0)</f>
        <v/>
      </c>
      <c r="AA16" s="34">
        <v>0</v>
      </c>
      <c r="AB16" s="176"/>
      <c r="AC16" s="34">
        <v>0</v>
      </c>
      <c r="AD16" s="34">
        <v>0</v>
      </c>
      <c r="AE16" s="34">
        <v>0</v>
      </c>
      <c r="AF16" s="9">
        <f>IF(SUM(M16)&gt;0,1,0)</f>
        <v>1</v>
      </c>
    </row>
    <row r="17" spans="4:31" hidden="1">
      <c r="D17" s="30"/>
      <c r="K17" s="130"/>
      <c r="L17" s="130"/>
      <c r="O17" s="130"/>
      <c r="P17" s="130"/>
      <c r="Y17" s="130"/>
      <c r="AA17" s="31"/>
      <c r="AB17" s="31"/>
      <c r="AC17" s="31"/>
      <c r="AD17" s="31"/>
      <c r="AE17" s="32"/>
    </row>
    <row r="18" spans="4:31" ht="24.95" customHeight="1">
      <c r="D18" s="90"/>
      <c r="E18" s="26"/>
      <c r="F18" s="26"/>
      <c r="G18" s="45" t="s">
        <v>501</v>
      </c>
      <c r="H18" s="45" t="s">
        <v>195</v>
      </c>
      <c r="I18" s="47">
        <f ca="1">+IFERROR(IF(COUNT(I13:I17),ROUND(SUMIF($F$13:I17,"Category",I13:I17),0),""),"")</f>
        <v>17</v>
      </c>
      <c r="J18" s="47">
        <f ca="1">+IFERROR(IF(COUNT(J13:J17),ROUND(SUMIF($F$13:J17,"Category",J13:J17),0),""),"")</f>
        <v>12199</v>
      </c>
      <c r="K18" s="47" t="str">
        <f>+IFERROR(IF(COUNT(K13:K17),ROUND(SUMIF($F$13:K17,"Category",K13:K17),0),""),"")</f>
        <v/>
      </c>
      <c r="L18" s="47" t="str">
        <f>+IFERROR(IF(COUNT(L13:L17),ROUND(SUMIF($F$13:L17,"Category",L13:L17),0),""),"")</f>
        <v/>
      </c>
      <c r="M18" s="47">
        <f ca="1">+IFERROR(IF(COUNT(M13:M17),ROUND(SUMIF($F$13:M17,"Category",M13:M17),0),""),"")</f>
        <v>12199</v>
      </c>
      <c r="N18" s="141">
        <f ca="1">+IFERROR(IF(COUNT(N13:N17),ROUND(SUMIF($F$13:N17,"Category",N13:N17),2),""),"")</f>
        <v>0.06</v>
      </c>
      <c r="O18" s="121">
        <f ca="1">+IFERROR(IF(COUNT(O13:O17),ROUND(SUMIF($F$13:O17,"Category",O13:O17),0),""),"")</f>
        <v>12199</v>
      </c>
      <c r="P18" s="121" t="str">
        <f>+IFERROR(IF(COUNT(P13:P17),ROUND(SUMIF($F$13:P17,"Category",P13:P17),0),""),"")</f>
        <v/>
      </c>
      <c r="Q18" s="121">
        <f ca="1">+IFERROR(IF(COUNT(Q13:Q17),ROUND(SUMIF($F$13:Q17,"Category",Q13:Q17),0),""),"")</f>
        <v>12199</v>
      </c>
      <c r="R18" s="141">
        <f ca="1">+IFERROR(IF(COUNT(R13:R17),ROUND(SUMIF($F$13:R17,"Category",R13:R17),2),""),"")</f>
        <v>0.06</v>
      </c>
      <c r="S18" s="47" t="str">
        <f>+IFERROR(IF(COUNT(S13:S17),ROUND(SUMIF($F$13:S17,"Category",S13:S17),0),""),"")</f>
        <v/>
      </c>
      <c r="T18" s="47" t="str">
        <f>+IFERROR(IF(COUNT(T13:T17),ROUND(SUMIF($F$13:T17,"Category",T13:T17),0),""),"")</f>
        <v/>
      </c>
      <c r="U18" s="47" t="str">
        <f>+IFERROR(IF(COUNT(U13:U17),ROUND(SUMIF($F$13:U17,"Category",U13:U17),0),""),"")</f>
        <v/>
      </c>
      <c r="V18" s="47" t="str">
        <f>+IFERROR(IF(COUNT(V13:V17),ROUND(SUMIF($F$13:V17,"Category",V13:V17),0),""),"")</f>
        <v/>
      </c>
      <c r="W18" s="47">
        <f ca="1">+IFERROR(IF(COUNT(W13:W17),ROUND(SUMIF($F$13:W17,"Category",W13:W17),0),""),"")</f>
        <v>12199</v>
      </c>
      <c r="X18" s="141">
        <f ca="1">+IFERROR(IF(COUNT(X13:X17),ROUND(SUMIF($F$13:X17,"Category",X13:X17),2),""),"")</f>
        <v>0.06</v>
      </c>
      <c r="Y18" s="47" t="str">
        <f>+IFERROR(IF(COUNT(Y13:Y17),ROUND(SUMIF($F$13:Y17,"Category",Y13:Y17),0),""),"")</f>
        <v/>
      </c>
      <c r="Z18" s="141" t="str">
        <f>+IFERROR(IF(COUNT(Y18),ROUND(SUM(Y18)/SUM(M18)*100,2),""),0)</f>
        <v/>
      </c>
      <c r="AA18" s="47">
        <f ca="1">+IFERROR(IF(COUNT(AA13:AA17),ROUND(SUMIF($F$13:AA17,"Category",AA13:AA17),0),""),"")</f>
        <v>12099</v>
      </c>
      <c r="AB18" s="348"/>
      <c r="AC18" s="47">
        <f ca="1">+IFERROR(IF(COUNT(AC13:AC17),ROUND(SUMIF($F$13:AC17,"Category",AC13:AC17),0),""),"")</f>
        <v>0</v>
      </c>
      <c r="AD18" s="47">
        <f ca="1">+IFERROR(IF(COUNT(AD13:AD17),ROUND(SUMIF($F$13:AD17,"Category",AD13:AD17),0),""),"")</f>
        <v>0</v>
      </c>
      <c r="AE18" s="47">
        <f ca="1">+IFERROR(IF(COUNT(AE13:AE17),ROUND(SUMIF($F$13:AE17,"Category",AE13:AE17),0),""),"")</f>
        <v>0</v>
      </c>
    </row>
    <row r="21" spans="4:31">
      <c r="G21" s="16"/>
    </row>
    <row r="31" spans="4:31" hidden="1">
      <c r="E31" s="368"/>
    </row>
    <row r="32" spans="4:31" hidden="1">
      <c r="E32" s="368" t="s">
        <v>559</v>
      </c>
      <c r="F32" t="str">
        <f>IF(COUNTIF(E$13:E17,E32)&gt;=1,COUNTIFS(E$13:E17,E32,F$13:F17,"Category"),"")</f>
        <v/>
      </c>
      <c r="I32" t="b">
        <f>+IFERROR(IF(COUNT(I$13:I17),ROUND(SUMIFS(I$13:I17,$F$13:$F17,"More than 1 percentage of shareholding",$E$13:$E17,$E32),0),""),"")&lt;=IFERROR(IF(COUNT(I$13:I17),ROUND(SUMIFS(I$13:I17,$F$13:$F17,"Category",$E$13:$E17,$E32),0),""),"")</f>
        <v>1</v>
      </c>
      <c r="J32" t="b">
        <f>+IFERROR(IF(COUNT(J$13:J17),ROUND(SUMIFS(J$13:J17,$F$13:$F17,"More than 1 percentage of shareholding",$E$13:$E17,$E32),0),""),"")&lt;=IFERROR(IF(COUNT(J$13:J17),ROUND(SUMIFS(J$13:J17,$F$13:$F17,"Category",$E$13:$E17,$E32),0),""),"")</f>
        <v>1</v>
      </c>
      <c r="K32" t="b">
        <f>+IFERROR(IF(COUNT(K$13:K17),ROUND(SUMIFS(K$13:K17,$F$13:$F17,"More than 1 percentage of shareholding",$E$13:$E17,$E32),0),""),"")&lt;=IFERROR(IF(COUNT(K$13:K17),ROUND(SUMIFS(K$13:K17,$F$13:$F17,"Category",$E$13:$E17,$E32),0),""),"")</f>
        <v>1</v>
      </c>
      <c r="L32" t="b">
        <f>+IFERROR(IF(COUNT(L$13:L17),ROUND(SUMIFS(L$13:L17,$F$13:$F17,"More than 1 percentage of shareholding",$E$13:$E17,$E32),0),""),"")&lt;=IFERROR(IF(COUNT(L$13:L17),ROUND(SUMIFS(L$13:L17,$F$13:$F17,"Category",$E$13:$E17,$E32),0),""),"")</f>
        <v>1</v>
      </c>
      <c r="M32" t="b">
        <f>+IFERROR(IF(COUNT(M$13:M17),ROUND(SUMIFS(M$13:M17,$F$13:$F17,"More than 1 percentage of shareholding",$E$13:$E17,$E32),0),""),"")&lt;=IFERROR(IF(COUNT(M$13:M17),ROUND(SUMIFS(M$13:M17,$F$13:$F17,"Category",$E$13:$E17,$E32),0),""),"")</f>
        <v>1</v>
      </c>
      <c r="N32" t="b">
        <f>+IFERROR(IF(COUNT(N$13:N17),ROUND(SUMIFS(N$13:N17,$F$13:$F17,"More than 1 percentage of shareholding",$E$13:$E17,$E32),0),""),"")&lt;=IFERROR(IF(COUNT(N$13:N17),ROUND(SUMIFS(N$13:N17,$F$13:$F17,"Category",$E$13:$E17,$E32),0),""),"")</f>
        <v>1</v>
      </c>
      <c r="O32" t="b">
        <f>+IFERROR(IF(COUNT(O$13:O17),ROUND(SUMIFS(O$13:O17,$F$13:$F17,"More than 1 percentage of shareholding",$E$13:$E17,$E32),0),""),"")&lt;=IFERROR(IF(COUNT(O$13:O17),ROUND(SUMIFS(O$13:O17,$F$13:$F17,"Category",$E$13:$E17,$E32),0),""),"")</f>
        <v>1</v>
      </c>
      <c r="P32" t="b">
        <f>+IFERROR(IF(COUNT(P$13:P17),ROUND(SUMIFS(P$13:P17,$F$13:$F17,"More than 1 percentage of shareholding",$E$13:$E17,$E32),0),""),"")&lt;=IFERROR(IF(COUNT(P$13:P17),ROUND(SUMIFS(P$13:P17,$F$13:$F17,"Category",$E$13:$E17,$E32),0),""),"")</f>
        <v>1</v>
      </c>
      <c r="Q32" t="b">
        <f>+IFERROR(IF(COUNT(Q$13:Q17),ROUND(SUMIFS(Q$13:Q17,$F$13:$F17,"More than 1 percentage of shareholding",$E$13:$E17,$E32),0),""),"")&lt;=IFERROR(IF(COUNT(Q$13:Q17),ROUND(SUMIFS(Q$13:Q17,$F$13:$F17,"Category",$E$13:$E17,$E32),0),""),"")</f>
        <v>1</v>
      </c>
      <c r="R32" t="b">
        <f>+IFERROR(IF(COUNT(R$13:R17),ROUND(SUMIFS(R$13:R17,$F$13:$F17,"More than 1 percentage of shareholding",$E$13:$E17,$E32),0),""),"")&lt;=IFERROR(IF(COUNT(R$13:R17),ROUND(SUMIFS(R$13:R17,$F$13:$F17,"Category",$E$13:$E17,$E32),0),""),"")</f>
        <v>1</v>
      </c>
      <c r="S32" t="b">
        <f>+IFERROR(IF(COUNT(S$13:S17),ROUND(SUMIFS(S$13:S17,$F$13:$F17,"More than 1 percentage of shareholding",$E$13:$E17,$E32),0),""),"")&lt;=IFERROR(IF(COUNT(S$13:S17),ROUND(SUMIFS(S$13:S17,$F$13:$F17,"Category",$E$13:$E17,$E32),0),""),"")</f>
        <v>1</v>
      </c>
      <c r="T32" t="b">
        <f>+IFERROR(IF(COUNT(T$13:T17),ROUND(SUMIFS(T$13:T17,$F$13:$F17,"More than 1 percentage of shareholding",$E$13:$E17,$E32),0),""),"")&lt;=IFERROR(IF(COUNT(T$13:T17),ROUND(SUMIFS(T$13:T17,$F$13:$F17,"Category",$E$13:$E17,$E32),0),""),"")</f>
        <v>1</v>
      </c>
      <c r="U32" t="b">
        <f>+IFERROR(IF(COUNT(U$13:U17),ROUND(SUMIFS(U$13:U17,$F$13:$F17,"More than 1 percentage of shareholding",$E$13:$E17,$E32),0),""),"")&lt;=IFERROR(IF(COUNT(U$13:U17),ROUND(SUMIFS(U$13:U17,$F$13:$F17,"Category",$E$13:$E17,$E32),0),""),"")</f>
        <v>1</v>
      </c>
      <c r="V32" t="b">
        <f>+IFERROR(IF(COUNT(V$13:V17),ROUND(SUMIFS(V$13:V17,$F$13:$F17,"More than 1 percentage of shareholding",$E$13:$E17,$E32),0),""),"")&lt;=IFERROR(IF(COUNT(V$13:V17),ROUND(SUMIFS(V$13:V17,$F$13:$F17,"Category",$E$13:$E17,$E32),0),""),"")</f>
        <v>1</v>
      </c>
      <c r="W32" t="b">
        <f>+IFERROR(IF(COUNT(W$13:W17),ROUND(SUMIFS(W$13:W17,$F$13:$F17,"More than 1 percentage of shareholding",$E$13:$E17,$E32),0),""),"")&lt;=IFERROR(IF(COUNT(W$13:W17),ROUND(SUMIFS(W$13:W17,$F$13:$F17,"Category",$E$13:$E17,$E32),0),""),"")</f>
        <v>1</v>
      </c>
      <c r="X32" t="b">
        <f>+IFERROR(IF(COUNT(X$13:X17),ROUND(SUMIFS(X$13:X17,$F$13:$F17,"More than 1 percentage of shareholding",$E$13:$E17,$E32),0),""),"")&lt;=IFERROR(IF(COUNT(X$13:X17),ROUND(SUMIFS(X$13:X17,$F$13:$F17,"Category",$E$13:$E17,$E32),0),""),"")</f>
        <v>1</v>
      </c>
      <c r="Y32" t="b">
        <f>+IFERROR(IF(COUNT(Y$13:Y17),ROUND(SUMIFS(Y$13:Y17,$F$13:$F17,"More than 1 percentage of shareholding",$E$13:$E17,$E32),0),""),"")&lt;=IFERROR(IF(COUNT(Y$13:Y17),ROUND(SUMIFS(Y$13:Y17,$F$13:$F17,"Category",$E$13:$E17,$E32),0),""),"")</f>
        <v>1</v>
      </c>
      <c r="Z32" t="b">
        <f>+IFERROR(IF(COUNT(Z$13:Z17),ROUND(SUMIFS(Z$13:Z17,$F$13:$F17,"More than 1 percentage of shareholding",$E$13:$E17,$E32),0),""),"")&lt;=IFERROR(IF(COUNT(Z$13:Z17),ROUND(SUMIFS(Z$13:Z17,$F$13:$F17,"Category",$E$13:$E17,$E32),0),""),"")</f>
        <v>1</v>
      </c>
      <c r="AA32" t="b">
        <f>+IFERROR(IF(COUNT(AA$13:AA17),ROUND(SUMIFS(AA$13:AA17,$F$13:$F17,"More than 1 percentage of shareholding",$E$13:$E17,$E32),0),""),"")&lt;=IFERROR(IF(COUNT(AA$13:AA17),ROUND(SUMIFS(AA$13:AA17,$F$13:$F17,"Category",$E$13:$E17,$E32),0),""),"")</f>
        <v>1</v>
      </c>
      <c r="AC32" t="b">
        <f>+IFERROR(IF(COUNT(AC$13:AC17),ROUND(SUMIFS(AC$13:AC17,$F$13:$F17,"More than 1 percentage of shareholding",$E$13:$E17,$E32),0),""),"")&lt;=IFERROR(IF(COUNT(AC$13:AC17),ROUND(SUMIFS(AC$13:AC17,$F$13:$F17,"Category",$E$13:$E17,$E32),0),""),"")</f>
        <v>1</v>
      </c>
      <c r="AD32" t="b">
        <f>+IFERROR(IF(COUNT(AD$13:AD17),ROUND(SUMIFS(AD$13:AD17,$F$13:$F17,"More than 1 percentage of shareholding",$E$13:$E17,$E32),0),""),"")&lt;=IFERROR(IF(COUNT(AD$13:AD17),ROUND(SUMIFS(AD$13:AD17,$F$13:$F17,"Category",$E$13:$E17,$E32),0),""),"")</f>
        <v>1</v>
      </c>
      <c r="AE32" t="b">
        <f>+IFERROR(IF(COUNT(AE$13:AE17),ROUND(SUMIFS(AE$13:AE17,$F$13:$F17,"More than 1 percentage of shareholding",$E$13:$E17,$E32),0),""),"")&lt;=IFERROR(IF(COUNT(AE$13:AE17),ROUND(SUMIFS(AE$13:AE17,$F$13:$F17,"Category",$E$13:$E17,$E32),0),""),"")</f>
        <v>1</v>
      </c>
    </row>
    <row r="33" spans="5:31" hidden="1">
      <c r="E33" s="368" t="s">
        <v>847</v>
      </c>
      <c r="F33" t="str">
        <f>IF(COUNTIF(E$13:E19,E33)&gt;=1,COUNTIFS(E$13:E19,E33,F$13:F19,"Category"),"")</f>
        <v/>
      </c>
      <c r="I33" t="b">
        <f>+IFERROR(IF(COUNT(I$13:I17),ROUND(SUMIFS(I$13:I17,$F$13:$F17,"More than 1 percentage of shareholding",$E$13:$E17,$E33),0),""),"")&lt;=IFERROR(IF(COUNT(I$13:I17),ROUND(SUMIFS(I$13:I17,$F$13:$F17,"Category",$E$13:$E17,$E33),0),""),"")</f>
        <v>1</v>
      </c>
      <c r="J33" t="b">
        <f>+IFERROR(IF(COUNT(J$13:J17),ROUND(SUMIFS(J$13:J17,$F$13:$F17,"More than 1 percentage of shareholding",$E$13:$E17,$E33),0),""),"")&lt;=IFERROR(IF(COUNT(J$13:J17),ROUND(SUMIFS(J$13:J17,$F$13:$F17,"Category",$E$13:$E17,$E33),0),""),"")</f>
        <v>1</v>
      </c>
      <c r="K33" t="b">
        <f>+IFERROR(IF(COUNT(K$13:K17),ROUND(SUMIFS(K$13:K17,$F$13:$F17,"More than 1 percentage of shareholding",$E$13:$E17,$E33),0),""),"")&lt;=IFERROR(IF(COUNT(K$13:K17),ROUND(SUMIFS(K$13:K17,$F$13:$F17,"Category",$E$13:$E17,$E33),0),""),"")</f>
        <v>1</v>
      </c>
      <c r="L33" t="b">
        <f>+IFERROR(IF(COUNT(L$13:L17),ROUND(SUMIFS(L$13:L17,$F$13:$F17,"More than 1 percentage of shareholding",$E$13:$E17,$E33),0),""),"")&lt;=IFERROR(IF(COUNT(L$13:L17),ROUND(SUMIFS(L$13:L17,$F$13:$F17,"Category",$E$13:$E17,$E33),0),""),"")</f>
        <v>1</v>
      </c>
      <c r="M33" t="b">
        <f>+IFERROR(IF(COUNT(M$13:M17),ROUND(SUMIFS(M$13:M17,$F$13:$F17,"More than 1 percentage of shareholding",$E$13:$E17,$E33),0),""),"")&lt;=IFERROR(IF(COUNT(M$13:M17),ROUND(SUMIFS(M$13:M17,$F$13:$F17,"Category",$E$13:$E17,$E33),0),""),"")</f>
        <v>1</v>
      </c>
      <c r="N33" t="b">
        <f>+IFERROR(IF(COUNT(N$13:N17),ROUND(SUMIFS(N$13:N17,$F$13:$F17,"More than 1 percentage of shareholding",$E$13:$E17,$E33),0),""),"")&lt;=IFERROR(IF(COUNT(N$13:N17),ROUND(SUMIFS(N$13:N17,$F$13:$F17,"Category",$E$13:$E17,$E33),0),""),"")</f>
        <v>1</v>
      </c>
      <c r="O33" t="b">
        <f>+IFERROR(IF(COUNT(O$13:O17),ROUND(SUMIFS(O$13:O17,$F$13:$F17,"More than 1 percentage of shareholding",$E$13:$E17,$E33),0),""),"")&lt;=IFERROR(IF(COUNT(O$13:O17),ROUND(SUMIFS(O$13:O17,$F$13:$F17,"Category",$E$13:$E17,$E33),0),""),"")</f>
        <v>1</v>
      </c>
      <c r="P33" t="b">
        <f>+IFERROR(IF(COUNT(P$13:P17),ROUND(SUMIFS(P$13:P17,$F$13:$F17,"More than 1 percentage of shareholding",$E$13:$E17,$E33),0),""),"")&lt;=IFERROR(IF(COUNT(P$13:P17),ROUND(SUMIFS(P$13:P17,$F$13:$F17,"Category",$E$13:$E17,$E33),0),""),"")</f>
        <v>1</v>
      </c>
      <c r="Q33" t="b">
        <f>+IFERROR(IF(COUNT(Q$13:Q17),ROUND(SUMIFS(Q$13:Q17,$F$13:$F17,"More than 1 percentage of shareholding",$E$13:$E17,$E33),0),""),"")&lt;=IFERROR(IF(COUNT(Q$13:Q17),ROUND(SUMIFS(Q$13:Q17,$F$13:$F17,"Category",$E$13:$E17,$E33),0),""),"")</f>
        <v>1</v>
      </c>
      <c r="R33" t="b">
        <f>+IFERROR(IF(COUNT(R$13:R17),ROUND(SUMIFS(R$13:R17,$F$13:$F17,"More than 1 percentage of shareholding",$E$13:$E17,$E33),0),""),"")&lt;=IFERROR(IF(COUNT(R$13:R17),ROUND(SUMIFS(R$13:R17,$F$13:$F17,"Category",$E$13:$E17,$E33),0),""),"")</f>
        <v>1</v>
      </c>
      <c r="S33" t="b">
        <f>+IFERROR(IF(COUNT(S$13:S17),ROUND(SUMIFS(S$13:S17,$F$13:$F17,"More than 1 percentage of shareholding",$E$13:$E17,$E33),0),""),"")&lt;=IFERROR(IF(COUNT(S$13:S17),ROUND(SUMIFS(S$13:S17,$F$13:$F17,"Category",$E$13:$E17,$E33),0),""),"")</f>
        <v>1</v>
      </c>
      <c r="T33" t="b">
        <f>+IFERROR(IF(COUNT(T$13:T17),ROUND(SUMIFS(T$13:T17,$F$13:$F17,"More than 1 percentage of shareholding",$E$13:$E17,$E33),0),""),"")&lt;=IFERROR(IF(COUNT(T$13:T17),ROUND(SUMIFS(T$13:T17,$F$13:$F17,"Category",$E$13:$E17,$E33),0),""),"")</f>
        <v>1</v>
      </c>
      <c r="U33" t="b">
        <f>+IFERROR(IF(COUNT(U$13:U17),ROUND(SUMIFS(U$13:U17,$F$13:$F17,"More than 1 percentage of shareholding",$E$13:$E17,$E33),0),""),"")&lt;=IFERROR(IF(COUNT(U$13:U17),ROUND(SUMIFS(U$13:U17,$F$13:$F17,"Category",$E$13:$E17,$E33),0),""),"")</f>
        <v>1</v>
      </c>
      <c r="V33" t="b">
        <f>+IFERROR(IF(COUNT(V$13:V17),ROUND(SUMIFS(V$13:V17,$F$13:$F17,"More than 1 percentage of shareholding",$E$13:$E17,$E33),0),""),"")&lt;=IFERROR(IF(COUNT(V$13:V17),ROUND(SUMIFS(V$13:V17,$F$13:$F17,"Category",$E$13:$E17,$E33),0),""),"")</f>
        <v>1</v>
      </c>
      <c r="W33" t="b">
        <f>+IFERROR(IF(COUNT(W$13:W17),ROUND(SUMIFS(W$13:W17,$F$13:$F17,"More than 1 percentage of shareholding",$E$13:$E17,$E33),0),""),"")&lt;=IFERROR(IF(COUNT(W$13:W17),ROUND(SUMIFS(W$13:W17,$F$13:$F17,"Category",$E$13:$E17,$E33),0),""),"")</f>
        <v>1</v>
      </c>
      <c r="X33" t="b">
        <f>+IFERROR(IF(COUNT(X$13:X17),ROUND(SUMIFS(X$13:X17,$F$13:$F17,"More than 1 percentage of shareholding",$E$13:$E17,$E33),0),""),"")&lt;=IFERROR(IF(COUNT(X$13:X17),ROUND(SUMIFS(X$13:X17,$F$13:$F17,"Category",$E$13:$E17,$E33),0),""),"")</f>
        <v>1</v>
      </c>
      <c r="Y33" t="b">
        <f>+IFERROR(IF(COUNT(Y$13:Y17),ROUND(SUMIFS(Y$13:Y17,$F$13:$F17,"More than 1 percentage of shareholding",$E$13:$E17,$E33),0),""),"")&lt;=IFERROR(IF(COUNT(Y$13:Y17),ROUND(SUMIFS(Y$13:Y17,$F$13:$F17,"Category",$E$13:$E17,$E33),0),""),"")</f>
        <v>1</v>
      </c>
      <c r="Z33" t="b">
        <f>+IFERROR(IF(COUNT(Z$13:Z17),ROUND(SUMIFS(Z$13:Z17,$F$13:$F17,"More than 1 percentage of shareholding",$E$13:$E17,$E33),0),""),"")&lt;=IFERROR(IF(COUNT(Z$13:Z17),ROUND(SUMIFS(Z$13:Z17,$F$13:$F17,"Category",$E$13:$E17,$E33),0),""),"")</f>
        <v>1</v>
      </c>
      <c r="AA33" t="b">
        <f>+IFERROR(IF(COUNT(AA$13:AA17),ROUND(SUMIFS(AA$13:AA17,$F$13:$F17,"More than 1 percentage of shareholding",$E$13:$E17,$E33),0),""),"")&lt;=IFERROR(IF(COUNT(AA$13:AA17),ROUND(SUMIFS(AA$13:AA17,$F$13:$F17,"Category",$E$13:$E17,$E33),0),""),"")</f>
        <v>1</v>
      </c>
      <c r="AC33" t="b">
        <f ca="1">+IFERROR(IF(COUNT(AC$13:AC18),ROUND(SUMIFS(AC$13:AC18,$F$13:$F18,"More than 1 percentage of shareholding",$E$13:$E18,$E33),0),""),"")&lt;=IFERROR(IF(COUNT(AC$13:AC18),ROUND(SUMIFS(AC$13:AC18,$F$13:$F18,"Category",$E$13:$E18,$E33),0),""),"")</f>
        <v>1</v>
      </c>
      <c r="AD33" t="b">
        <f ca="1">+IFERROR(IF(COUNT(AD$13:AD18),ROUND(SUMIFS(AD$13:AD18,$F$13:$F18,"More than 1 percentage of shareholding",$E$13:$E18,$E33),0),""),"")&lt;=IFERROR(IF(COUNT(AD$13:AD18),ROUND(SUMIFS(AD$13:AD18,$F$13:$F18,"Category",$E$13:$E18,$E33),0),""),"")</f>
        <v>1</v>
      </c>
      <c r="AE33" t="b">
        <f ca="1">+IFERROR(IF(COUNT(AE$13:AE18),ROUND(SUMIFS(AE$13:AE18,$F$13:$F18,"More than 1 percentage of shareholding",$E$13:$E18,$E33),0),""),"")&lt;=IFERROR(IF(COUNT(AE$13:AE18),ROUND(SUMIFS(AE$13:AE18,$F$13:$F18,"Category",$E$13:$E18,$E33),0),""),"")</f>
        <v>1</v>
      </c>
    </row>
    <row r="34" spans="5:31" hidden="1">
      <c r="E34" s="368" t="s">
        <v>905</v>
      </c>
      <c r="F34" t="str">
        <f>IF(COUNTIF(E$13:E20,E34)&gt;=1,COUNTIFS(E$13:E20,E34,F$13:F20,"Category"),"")</f>
        <v/>
      </c>
      <c r="I34" t="b">
        <f>+IFERROR(IF(COUNT(I$13:I17),ROUND(SUMIFS(I$13:I17,$F$13:$F17,"More than 1 percentage of shareholding",$E$13:$E17,$E34),0),""),"")&lt;=IFERROR(IF(COUNT(I$13:I17),ROUND(SUMIFS(I$13:I17,$F$13:$F17,"Category",$E$13:$E17,$E34),0),""),"")</f>
        <v>1</v>
      </c>
      <c r="J34" t="b">
        <f>+IFERROR(IF(COUNT(J$13:J17),ROUND(SUMIFS(J$13:J17,$F$13:$F17,"More than 1 percentage of shareholding",$E$13:$E17,$E34),0),""),"")&lt;=IFERROR(IF(COUNT(J$13:J17),ROUND(SUMIFS(J$13:J17,$F$13:$F17,"Category",$E$13:$E17,$E34),0),""),"")</f>
        <v>1</v>
      </c>
      <c r="K34" t="b">
        <f>+IFERROR(IF(COUNT(K$13:K17),ROUND(SUMIFS(K$13:K17,$F$13:$F17,"More than 1 percentage of shareholding",$E$13:$E17,$E34),0),""),"")&lt;=IFERROR(IF(COUNT(K$13:K17),ROUND(SUMIFS(K$13:K17,$F$13:$F17,"Category",$E$13:$E17,$E34),0),""),"")</f>
        <v>1</v>
      </c>
      <c r="L34" t="b">
        <f>+IFERROR(IF(COUNT(L$13:L17),ROUND(SUMIFS(L$13:L17,$F$13:$F17,"More than 1 percentage of shareholding",$E$13:$E17,$E34),0),""),"")&lt;=IFERROR(IF(COUNT(L$13:L17),ROUND(SUMIFS(L$13:L17,$F$13:$F17,"Category",$E$13:$E17,$E34),0),""),"")</f>
        <v>1</v>
      </c>
      <c r="M34" t="b">
        <f>+IFERROR(IF(COUNT(M$13:M17),ROUND(SUMIFS(M$13:M17,$F$13:$F17,"More than 1 percentage of shareholding",$E$13:$E17,$E34),0),""),"")&lt;=IFERROR(IF(COUNT(M$13:M17),ROUND(SUMIFS(M$13:M17,$F$13:$F17,"Category",$E$13:$E17,$E34),0),""),"")</f>
        <v>1</v>
      </c>
      <c r="N34" t="b">
        <f>+IFERROR(IF(COUNT(N$13:N17),ROUND(SUMIFS(N$13:N17,$F$13:$F17,"More than 1 percentage of shareholding",$E$13:$E17,$E34),0),""),"")&lt;=IFERROR(IF(COUNT(N$13:N17),ROUND(SUMIFS(N$13:N17,$F$13:$F17,"Category",$E$13:$E17,$E34),0),""),"")</f>
        <v>1</v>
      </c>
      <c r="O34" t="b">
        <f>+IFERROR(IF(COUNT(O$13:O17),ROUND(SUMIFS(O$13:O17,$F$13:$F17,"More than 1 percentage of shareholding",$E$13:$E17,$E34),0),""),"")&lt;=IFERROR(IF(COUNT(O$13:O17),ROUND(SUMIFS(O$13:O17,$F$13:$F17,"Category",$E$13:$E17,$E34),0),""),"")</f>
        <v>1</v>
      </c>
      <c r="P34" t="b">
        <f>+IFERROR(IF(COUNT(P$13:P17),ROUND(SUMIFS(P$13:P17,$F$13:$F17,"More than 1 percentage of shareholding",$E$13:$E17,$E34),0),""),"")&lt;=IFERROR(IF(COUNT(P$13:P17),ROUND(SUMIFS(P$13:P17,$F$13:$F17,"Category",$E$13:$E17,$E34),0),""),"")</f>
        <v>1</v>
      </c>
      <c r="Q34" t="b">
        <f>+IFERROR(IF(COUNT(Q$13:Q17),ROUND(SUMIFS(Q$13:Q17,$F$13:$F17,"More than 1 percentage of shareholding",$E$13:$E17,$E34),0),""),"")&lt;=IFERROR(IF(COUNT(Q$13:Q17),ROUND(SUMIFS(Q$13:Q17,$F$13:$F17,"Category",$E$13:$E17,$E34),0),""),"")</f>
        <v>1</v>
      </c>
      <c r="R34" t="b">
        <f>+IFERROR(IF(COUNT(R$13:R17),ROUND(SUMIFS(R$13:R17,$F$13:$F17,"More than 1 percentage of shareholding",$E$13:$E17,$E34),0),""),"")&lt;=IFERROR(IF(COUNT(R$13:R17),ROUND(SUMIFS(R$13:R17,$F$13:$F17,"Category",$E$13:$E17,$E34),0),""),"")</f>
        <v>1</v>
      </c>
      <c r="S34" t="b">
        <f>+IFERROR(IF(COUNT(S$13:S17),ROUND(SUMIFS(S$13:S17,$F$13:$F17,"More than 1 percentage of shareholding",$E$13:$E17,$E34),0),""),"")&lt;=IFERROR(IF(COUNT(S$13:S17),ROUND(SUMIFS(S$13:S17,$F$13:$F17,"Category",$E$13:$E17,$E34),0),""),"")</f>
        <v>1</v>
      </c>
      <c r="T34" t="b">
        <f>+IFERROR(IF(COUNT(T$13:T17),ROUND(SUMIFS(T$13:T17,$F$13:$F17,"More than 1 percentage of shareholding",$E$13:$E17,$E34),0),""),"")&lt;=IFERROR(IF(COUNT(T$13:T17),ROUND(SUMIFS(T$13:T17,$F$13:$F17,"Category",$E$13:$E17,$E34),0),""),"")</f>
        <v>1</v>
      </c>
      <c r="U34" t="b">
        <f>+IFERROR(IF(COUNT(U$13:U17),ROUND(SUMIFS(U$13:U17,$F$13:$F17,"More than 1 percentage of shareholding",$E$13:$E17,$E34),0),""),"")&lt;=IFERROR(IF(COUNT(U$13:U17),ROUND(SUMIFS(U$13:U17,$F$13:$F17,"Category",$E$13:$E17,$E34),0),""),"")</f>
        <v>1</v>
      </c>
      <c r="V34" t="b">
        <f>+IFERROR(IF(COUNT(V$13:V17),ROUND(SUMIFS(V$13:V17,$F$13:$F17,"More than 1 percentage of shareholding",$E$13:$E17,$E34),0),""),"")&lt;=IFERROR(IF(COUNT(V$13:V17),ROUND(SUMIFS(V$13:V17,$F$13:$F17,"Category",$E$13:$E17,$E34),0),""),"")</f>
        <v>1</v>
      </c>
      <c r="W34" t="b">
        <f>+IFERROR(IF(COUNT(W$13:W17),ROUND(SUMIFS(W$13:W17,$F$13:$F17,"More than 1 percentage of shareholding",$E$13:$E17,$E34),0),""),"")&lt;=IFERROR(IF(COUNT(W$13:W17),ROUND(SUMIFS(W$13:W17,$F$13:$F17,"Category",$E$13:$E17,$E34),0),""),"")</f>
        <v>1</v>
      </c>
      <c r="X34" t="b">
        <f>+IFERROR(IF(COUNT(X$13:X17),ROUND(SUMIFS(X$13:X17,$F$13:$F17,"More than 1 percentage of shareholding",$E$13:$E17,$E34),0),""),"")&lt;=IFERROR(IF(COUNT(X$13:X17),ROUND(SUMIFS(X$13:X17,$F$13:$F17,"Category",$E$13:$E17,$E34),0),""),"")</f>
        <v>1</v>
      </c>
      <c r="Y34" t="b">
        <f>+IFERROR(IF(COUNT(Y$13:Y17),ROUND(SUMIFS(Y$13:Y17,$F$13:$F17,"More than 1 percentage of shareholding",$E$13:$E17,$E34),0),""),"")&lt;=IFERROR(IF(COUNT(Y$13:Y17),ROUND(SUMIFS(Y$13:Y17,$F$13:$F17,"Category",$E$13:$E17,$E34),0),""),"")</f>
        <v>1</v>
      </c>
      <c r="Z34" t="b">
        <f>+IFERROR(IF(COUNT(Z$13:Z17),ROUND(SUMIFS(Z$13:Z17,$F$13:$F17,"More than 1 percentage of shareholding",$E$13:$E17,$E34),0),""),"")&lt;=IFERROR(IF(COUNT(Z$13:Z17),ROUND(SUMIFS(Z$13:Z17,$F$13:$F17,"Category",$E$13:$E17,$E34),0),""),"")</f>
        <v>1</v>
      </c>
      <c r="AA34" t="b">
        <f>+IFERROR(IF(COUNT(AA$13:AA17),ROUND(SUMIFS(AA$13:AA17,$F$13:$F17,"More than 1 percentage of shareholding",$E$13:$E17,$E34),0),""),"")&lt;=IFERROR(IF(COUNT(AA$13:AA17),ROUND(SUMIFS(AA$13:AA17,$F$13:$F17,"Category",$E$13:$E17,$E34),0),""),"")</f>
        <v>1</v>
      </c>
      <c r="AC34" t="b">
        <f ca="1">+IFERROR(IF(COUNT(AC$13:AC19),ROUND(SUMIFS(AC$13:AC19,$F$13:$F19,"More than 1 percentage of shareholding",$E$13:$E19,$E34),0),""),"")&lt;=IFERROR(IF(COUNT(AC$13:AC19),ROUND(SUMIFS(AC$13:AC19,$F$13:$F19,"Category",$E$13:$E19,$E34),0),""),"")</f>
        <v>1</v>
      </c>
      <c r="AD34" t="b">
        <f ca="1">+IFERROR(IF(COUNT(AD$13:AD19),ROUND(SUMIFS(AD$13:AD19,$F$13:$F19,"More than 1 percentage of shareholding",$E$13:$E19,$E34),0),""),"")&lt;=IFERROR(IF(COUNT(AD$13:AD19),ROUND(SUMIFS(AD$13:AD19,$F$13:$F19,"Category",$E$13:$E19,$E34),0),""),"")</f>
        <v>1</v>
      </c>
      <c r="AE34" t="b">
        <f ca="1">+IFERROR(IF(COUNT(AE$13:AE19),ROUND(SUMIFS(AE$13:AE19,$F$13:$F19,"More than 1 percentage of shareholding",$E$13:$E19,$E34),0),""),"")&lt;=IFERROR(IF(COUNT(AE$13:AE19),ROUND(SUMIFS(AE$13:AE19,$F$13:$F19,"Category",$E$13:$E19,$E34),0),""),"")</f>
        <v>1</v>
      </c>
    </row>
    <row r="35" spans="5:31" hidden="1">
      <c r="E35" s="368" t="s">
        <v>906</v>
      </c>
      <c r="F35" t="str">
        <f>IF(COUNTIF(E$13:E21,E35)&gt;=1,COUNTIFS(E$13:E21,E35,F$13:F21,"Category"),"")</f>
        <v/>
      </c>
      <c r="I35" t="b">
        <f ca="1">+IFERROR(IF(COUNT(I$13:I18),ROUND(SUMIFS(I$13:I18,$F$13:$F18,"More than 1 percentage of shareholding",$E$13:$E18,$E35),0),""),"")&lt;=IFERROR(IF(COUNT(I$13:I18),ROUND(SUMIFS(I$13:I18,$F$13:$F18,"Category",$E$13:$E18,$E35),0),""),"")</f>
        <v>1</v>
      </c>
      <c r="J35" t="b">
        <f ca="1">+IFERROR(IF(COUNT(J$13:J18),ROUND(SUMIFS(J$13:J18,$F$13:$F18,"More than 1 percentage of shareholding",$E$13:$E18,$E35),0),""),"")&lt;=IFERROR(IF(COUNT(J$13:J18),ROUND(SUMIFS(J$13:J18,$F$13:$F18,"Category",$E$13:$E18,$E35),0),""),"")</f>
        <v>1</v>
      </c>
      <c r="K35" t="b">
        <f>+IFERROR(IF(COUNT(K$13:K18),ROUND(SUMIFS(K$13:K18,$F$13:$F18,"More than 1 percentage of shareholding",$E$13:$E18,$E35),0),""),"")&lt;=IFERROR(IF(COUNT(K$13:K18),ROUND(SUMIFS(K$13:K18,$F$13:$F18,"Category",$E$13:$E18,$E35),0),""),"")</f>
        <v>1</v>
      </c>
      <c r="L35" t="b">
        <f>+IFERROR(IF(COUNT(L$13:L18),ROUND(SUMIFS(L$13:L18,$F$13:$F18,"More than 1 percentage of shareholding",$E$13:$E18,$E35),0),""),"")&lt;=IFERROR(IF(COUNT(L$13:L18),ROUND(SUMIFS(L$13:L18,$F$13:$F18,"Category",$E$13:$E18,$E35),0),""),"")</f>
        <v>1</v>
      </c>
      <c r="M35" t="b">
        <f ca="1">+IFERROR(IF(COUNT(M$13:M18),ROUND(SUMIFS(M$13:M18,$F$13:$F18,"More than 1 percentage of shareholding",$E$13:$E18,$E35),0),""),"")&lt;=IFERROR(IF(COUNT(M$13:M18),ROUND(SUMIFS(M$13:M18,$F$13:$F18,"Category",$E$13:$E18,$E35),0),""),"")</f>
        <v>1</v>
      </c>
      <c r="N35" t="b">
        <f ca="1">+IFERROR(IF(COUNT(N$13:N18),ROUND(SUMIFS(N$13:N18,$F$13:$F18,"More than 1 percentage of shareholding",$E$13:$E18,$E35),0),""),"")&lt;=IFERROR(IF(COUNT(N$13:N18),ROUND(SUMIFS(N$13:N18,$F$13:$F18,"Category",$E$13:$E18,$E35),0),""),"")</f>
        <v>1</v>
      </c>
      <c r="O35" t="b">
        <f ca="1">+IFERROR(IF(COUNT(O$13:O18),ROUND(SUMIFS(O$13:O18,$F$13:$F18,"More than 1 percentage of shareholding",$E$13:$E18,$E35),0),""),"")&lt;=IFERROR(IF(COUNT(O$13:O18),ROUND(SUMIFS(O$13:O18,$F$13:$F18,"Category",$E$13:$E18,$E35),0),""),"")</f>
        <v>1</v>
      </c>
      <c r="P35" t="b">
        <f>+IFERROR(IF(COUNT(P$13:P18),ROUND(SUMIFS(P$13:P18,$F$13:$F18,"More than 1 percentage of shareholding",$E$13:$E18,$E35),0),""),"")&lt;=IFERROR(IF(COUNT(P$13:P18),ROUND(SUMIFS(P$13:P18,$F$13:$F18,"Category",$E$13:$E18,$E35),0),""),"")</f>
        <v>1</v>
      </c>
      <c r="Q35" t="b">
        <f ca="1">+IFERROR(IF(COUNT(Q$13:Q18),ROUND(SUMIFS(Q$13:Q18,$F$13:$F18,"More than 1 percentage of shareholding",$E$13:$E18,$E35),0),""),"")&lt;=IFERROR(IF(COUNT(Q$13:Q18),ROUND(SUMIFS(Q$13:Q18,$F$13:$F18,"Category",$E$13:$E18,$E35),0),""),"")</f>
        <v>1</v>
      </c>
      <c r="R35" t="b">
        <f ca="1">+IFERROR(IF(COUNT(R$13:R18),ROUND(SUMIFS(R$13:R18,$F$13:$F18,"More than 1 percentage of shareholding",$E$13:$E18,$E35),0),""),"")&lt;=IFERROR(IF(COUNT(R$13:R18),ROUND(SUMIFS(R$13:R18,$F$13:$F18,"Category",$E$13:$E18,$E35),0),""),"")</f>
        <v>1</v>
      </c>
      <c r="S35" t="b">
        <f>+IFERROR(IF(COUNT(S$13:S18),ROUND(SUMIFS(S$13:S18,$F$13:$F18,"More than 1 percentage of shareholding",$E$13:$E18,$E35),0),""),"")&lt;=IFERROR(IF(COUNT(S$13:S18),ROUND(SUMIFS(S$13:S18,$F$13:$F18,"Category",$E$13:$E18,$E35),0),""),"")</f>
        <v>1</v>
      </c>
      <c r="T35" t="b">
        <f>+IFERROR(IF(COUNT(T$13:T18),ROUND(SUMIFS(T$13:T18,$F$13:$F18,"More than 1 percentage of shareholding",$E$13:$E18,$E35),0),""),"")&lt;=IFERROR(IF(COUNT(T$13:T18),ROUND(SUMIFS(T$13:T18,$F$13:$F18,"Category",$E$13:$E18,$E35),0),""),"")</f>
        <v>1</v>
      </c>
      <c r="U35" t="b">
        <f>+IFERROR(IF(COUNT(U$13:U18),ROUND(SUMIFS(U$13:U18,$F$13:$F18,"More than 1 percentage of shareholding",$E$13:$E18,$E35),0),""),"")&lt;=IFERROR(IF(COUNT(U$13:U18),ROUND(SUMIFS(U$13:U18,$F$13:$F18,"Category",$E$13:$E18,$E35),0),""),"")</f>
        <v>1</v>
      </c>
      <c r="V35" t="b">
        <f>+IFERROR(IF(COUNT(V$13:V18),ROUND(SUMIFS(V$13:V18,$F$13:$F18,"More than 1 percentage of shareholding",$E$13:$E18,$E35),0),""),"")&lt;=IFERROR(IF(COUNT(V$13:V18),ROUND(SUMIFS(V$13:V18,$F$13:$F18,"Category",$E$13:$E18,$E35),0),""),"")</f>
        <v>1</v>
      </c>
      <c r="W35" t="b">
        <f ca="1">+IFERROR(IF(COUNT(W$13:W18),ROUND(SUMIFS(W$13:W18,$F$13:$F18,"More than 1 percentage of shareholding",$E$13:$E18,$E35),0),""),"")&lt;=IFERROR(IF(COUNT(W$13:W18),ROUND(SUMIFS(W$13:W18,$F$13:$F18,"Category",$E$13:$E18,$E35),0),""),"")</f>
        <v>1</v>
      </c>
      <c r="X35" t="b">
        <f ca="1">+IFERROR(IF(COUNT(X$13:X18),ROUND(SUMIFS(X$13:X18,$F$13:$F18,"More than 1 percentage of shareholding",$E$13:$E18,$E35),0),""),"")&lt;=IFERROR(IF(COUNT(X$13:X18),ROUND(SUMIFS(X$13:X18,$F$13:$F18,"Category",$E$13:$E18,$E35),0),""),"")</f>
        <v>1</v>
      </c>
      <c r="Y35" t="b">
        <f>+IFERROR(IF(COUNT(Y$13:Y18),ROUND(SUMIFS(Y$13:Y18,$F$13:$F18,"More than 1 percentage of shareholding",$E$13:$E18,$E35),0),""),"")&lt;=IFERROR(IF(COUNT(Y$13:Y18),ROUND(SUMIFS(Y$13:Y18,$F$13:$F18,"Category",$E$13:$E18,$E35),0),""),"")</f>
        <v>1</v>
      </c>
      <c r="Z35" t="b">
        <f>+IFERROR(IF(COUNT(Z$13:Z18),ROUND(SUMIFS(Z$13:Z18,$F$13:$F18,"More than 1 percentage of shareholding",$E$13:$E18,$E35),0),""),"")&lt;=IFERROR(IF(COUNT(Z$13:Z18),ROUND(SUMIFS(Z$13:Z18,$F$13:$F18,"Category",$E$13:$E18,$E35),0),""),"")</f>
        <v>1</v>
      </c>
      <c r="AA35" t="b">
        <f ca="1">+IFERROR(IF(COUNT(AA$13:AA18),ROUND(SUMIFS(AA$13:AA18,$F$13:$F18,"More than 1 percentage of shareholding",$E$13:$E18,$E35),0),""),"")&lt;=IFERROR(IF(COUNT(AA$13:AA18),ROUND(SUMIFS(AA$13:AA18,$F$13:$F18,"Category",$E$13:$E18,$E35),0),""),"")</f>
        <v>1</v>
      </c>
      <c r="AC35" t="b">
        <f ca="1">+IFERROR(IF(COUNT(AC$13:AC20),ROUND(SUMIFS(AC$13:AC20,$F$13:$F20,"More than 1 percentage of shareholding",$E$13:$E20,$E35),0),""),"")&lt;=IFERROR(IF(COUNT(AC$13:AC20),ROUND(SUMIFS(AC$13:AC20,$F$13:$F20,"Category",$E$13:$E20,$E35),0),""),"")</f>
        <v>1</v>
      </c>
      <c r="AD35" t="b">
        <f ca="1">+IFERROR(IF(COUNT(AD$13:AD20),ROUND(SUMIFS(AD$13:AD20,$F$13:$F20,"More than 1 percentage of shareholding",$E$13:$E20,$E35),0),""),"")&lt;=IFERROR(IF(COUNT(AD$13:AD20),ROUND(SUMIFS(AD$13:AD20,$F$13:$F20,"Category",$E$13:$E20,$E35),0),""),"")</f>
        <v>1</v>
      </c>
      <c r="AE35" t="b">
        <f ca="1">+IFERROR(IF(COUNT(AE$13:AE20),ROUND(SUMIFS(AE$13:AE20,$F$13:$F20,"More than 1 percentage of shareholding",$E$13:$E20,$E35),0),""),"")&lt;=IFERROR(IF(COUNT(AE$13:AE20),ROUND(SUMIFS(AE$13:AE20,$F$13:$F20,"Category",$E$13:$E20,$E35),0),""),"")</f>
        <v>1</v>
      </c>
    </row>
    <row r="36" spans="5:31" hidden="1">
      <c r="E36" s="368" t="s">
        <v>581</v>
      </c>
      <c r="F36" t="str">
        <f>IF(COUNTIF(E$13:E21,E36)&gt;=1,COUNTIFS(E$13:E21,E36,F$13:F21,"Category"),"")</f>
        <v/>
      </c>
      <c r="I36" t="b">
        <f>+IFERROR(IF(COUNT(I$13:I17),ROUND(SUMIFS(I$13:I17,$F$13:$F17,"More than 1 percentage of shareholding",$E$13:$E17,$E36),0),""),"")&lt;=IFERROR(IF(COUNT(I$13:I17),ROUND(SUMIFS(I$13:I17,$F$13:$F17,"Category",$E$13:$E17,$E36),0),""),"")</f>
        <v>1</v>
      </c>
      <c r="J36" t="b">
        <f>+IFERROR(IF(COUNT(J$13:J17),ROUND(SUMIFS(J$13:J17,$F$13:$F17,"More than 1 percentage of shareholding",$E$13:$E17,$E36),0),""),"")&lt;=IFERROR(IF(COUNT(J$13:J17),ROUND(SUMIFS(J$13:J17,$F$13:$F17,"Category",$E$13:$E17,$E36),0),""),"")</f>
        <v>1</v>
      </c>
      <c r="K36" t="b">
        <f>+IFERROR(IF(COUNT(K$13:K17),ROUND(SUMIFS(K$13:K17,$F$13:$F17,"More than 1 percentage of shareholding",$E$13:$E17,$E36),0),""),"")&lt;=IFERROR(IF(COUNT(K$13:K17),ROUND(SUMIFS(K$13:K17,$F$13:$F17,"Category",$E$13:$E17,$E36),0),""),"")</f>
        <v>1</v>
      </c>
      <c r="L36" t="b">
        <f>+IFERROR(IF(COUNT(L$13:L17),ROUND(SUMIFS(L$13:L17,$F$13:$F17,"More than 1 percentage of shareholding",$E$13:$E17,$E36),0),""),"")&lt;=IFERROR(IF(COUNT(L$13:L17),ROUND(SUMIFS(L$13:L17,$F$13:$F17,"Category",$E$13:$E17,$E36),0),""),"")</f>
        <v>1</v>
      </c>
      <c r="M36" t="b">
        <f>+IFERROR(IF(COUNT(M$13:M17),ROUND(SUMIFS(M$13:M17,$F$13:$F17,"More than 1 percentage of shareholding",$E$13:$E17,$E36),0),""),"")&lt;=IFERROR(IF(COUNT(M$13:M17),ROUND(SUMIFS(M$13:M17,$F$13:$F17,"Category",$E$13:$E17,$E36),0),""),"")</f>
        <v>1</v>
      </c>
      <c r="N36" t="b">
        <f>+IFERROR(IF(COUNT(N$13:N17),ROUND(SUMIFS(N$13:N17,$F$13:$F17,"More than 1 percentage of shareholding",$E$13:$E17,$E36),0),""),"")&lt;=IFERROR(IF(COUNT(N$13:N17),ROUND(SUMIFS(N$13:N17,$F$13:$F17,"Category",$E$13:$E17,$E36),0),""),"")</f>
        <v>1</v>
      </c>
      <c r="O36" t="b">
        <f>+IFERROR(IF(COUNT(O$13:O17),ROUND(SUMIFS(O$13:O17,$F$13:$F17,"More than 1 percentage of shareholding",$E$13:$E17,$E36),0),""),"")&lt;=IFERROR(IF(COUNT(O$13:O17),ROUND(SUMIFS(O$13:O17,$F$13:$F17,"Category",$E$13:$E17,$E36),0),""),"")</f>
        <v>1</v>
      </c>
      <c r="P36" t="b">
        <f>+IFERROR(IF(COUNT(P$13:P17),ROUND(SUMIFS(P$13:P17,$F$13:$F17,"More than 1 percentage of shareholding",$E$13:$E17,$E36),0),""),"")&lt;=IFERROR(IF(COUNT(P$13:P17),ROUND(SUMIFS(P$13:P17,$F$13:$F17,"Category",$E$13:$E17,$E36),0),""),"")</f>
        <v>1</v>
      </c>
      <c r="Q36" t="b">
        <f>+IFERROR(IF(COUNT(Q$13:Q17),ROUND(SUMIFS(Q$13:Q17,$F$13:$F17,"More than 1 percentage of shareholding",$E$13:$E17,$E36),0),""),"")&lt;=IFERROR(IF(COUNT(Q$13:Q17),ROUND(SUMIFS(Q$13:Q17,$F$13:$F17,"Category",$E$13:$E17,$E36),0),""),"")</f>
        <v>1</v>
      </c>
      <c r="R36" t="b">
        <f>+IFERROR(IF(COUNT(R$13:R17),ROUND(SUMIFS(R$13:R17,$F$13:$F17,"More than 1 percentage of shareholding",$E$13:$E17,$E36),0),""),"")&lt;=IFERROR(IF(COUNT(R$13:R17),ROUND(SUMIFS(R$13:R17,$F$13:$F17,"Category",$E$13:$E17,$E36),0),""),"")</f>
        <v>1</v>
      </c>
      <c r="S36" t="b">
        <f>+IFERROR(IF(COUNT(S$13:S17),ROUND(SUMIFS(S$13:S17,$F$13:$F17,"More than 1 percentage of shareholding",$E$13:$E17,$E36),0),""),"")&lt;=IFERROR(IF(COUNT(S$13:S17),ROUND(SUMIFS(S$13:S17,$F$13:$F17,"Category",$E$13:$E17,$E36),0),""),"")</f>
        <v>1</v>
      </c>
      <c r="T36" t="b">
        <f>+IFERROR(IF(COUNT(T$13:T17),ROUND(SUMIFS(T$13:T17,$F$13:$F17,"More than 1 percentage of shareholding",$E$13:$E17,$E36),0),""),"")&lt;=IFERROR(IF(COUNT(T$13:T17),ROUND(SUMIFS(T$13:T17,$F$13:$F17,"Category",$E$13:$E17,$E36),0),""),"")</f>
        <v>1</v>
      </c>
      <c r="U36" t="b">
        <f>+IFERROR(IF(COUNT(U$13:U17),ROUND(SUMIFS(U$13:U17,$F$13:$F17,"More than 1 percentage of shareholding",$E$13:$E17,$E36),0),""),"")&lt;=IFERROR(IF(COUNT(U$13:U17),ROUND(SUMIFS(U$13:U17,$F$13:$F17,"Category",$E$13:$E17,$E36),0),""),"")</f>
        <v>1</v>
      </c>
      <c r="V36" t="b">
        <f>+IFERROR(IF(COUNT(V$13:V17),ROUND(SUMIFS(V$13:V17,$F$13:$F17,"More than 1 percentage of shareholding",$E$13:$E17,$E36),0),""),"")&lt;=IFERROR(IF(COUNT(V$13:V17),ROUND(SUMIFS(V$13:V17,$F$13:$F17,"Category",$E$13:$E17,$E36),0),""),"")</f>
        <v>1</v>
      </c>
      <c r="W36" t="b">
        <f>+IFERROR(IF(COUNT(W$13:W17),ROUND(SUMIFS(W$13:W17,$F$13:$F17,"More than 1 percentage of shareholding",$E$13:$E17,$E36),0),""),"")&lt;=IFERROR(IF(COUNT(W$13:W17),ROUND(SUMIFS(W$13:W17,$F$13:$F17,"Category",$E$13:$E17,$E36),0),""),"")</f>
        <v>1</v>
      </c>
      <c r="X36" t="b">
        <f>+IFERROR(IF(COUNT(X$13:X17),ROUND(SUMIFS(X$13:X17,$F$13:$F17,"More than 1 percentage of shareholding",$E$13:$E17,$E36),0),""),"")&lt;=IFERROR(IF(COUNT(X$13:X17),ROUND(SUMIFS(X$13:X17,$F$13:$F17,"Category",$E$13:$E17,$E36),0),""),"")</f>
        <v>1</v>
      </c>
      <c r="Y36" t="b">
        <f>+IFERROR(IF(COUNT(Y$13:Y17),ROUND(SUMIFS(Y$13:Y17,$F$13:$F17,"More than 1 percentage of shareholding",$E$13:$E17,$E36),0),""),"")&lt;=IFERROR(IF(COUNT(Y$13:Y17),ROUND(SUMIFS(Y$13:Y17,$F$13:$F17,"Category",$E$13:$E17,$E36),0),""),"")</f>
        <v>1</v>
      </c>
      <c r="Z36" t="b">
        <f>+IFERROR(IF(COUNT(Z$13:Z17),ROUND(SUMIFS(Z$13:Z17,$F$13:$F17,"More than 1 percentage of shareholding",$E$13:$E17,$E36),0),""),"")&lt;=IFERROR(IF(COUNT(Z$13:Z17),ROUND(SUMIFS(Z$13:Z17,$F$13:$F17,"Category",$E$13:$E17,$E36),0),""),"")</f>
        <v>1</v>
      </c>
      <c r="AA36" t="b">
        <f>+IFERROR(IF(COUNT(AA$13:AA17),ROUND(SUMIFS(AA$13:AA17,$F$13:$F17,"More than 1 percentage of shareholding",$E$13:$E17,$E36),0),""),"")&lt;=IFERROR(IF(COUNT(AA$13:AA17),ROUND(SUMIFS(AA$13:AA17,$F$13:$F17,"Category",$E$13:$E17,$E36),0),""),"")</f>
        <v>1</v>
      </c>
      <c r="AC36" t="b">
        <f ca="1">+IFERROR(IF(COUNT(AC$13:AC21),ROUND(SUMIFS(AC$13:AC21,$F$13:$F21,"More than 1 percentage of shareholding",$E$13:$E21,$E36),0),""),"")&lt;=IFERROR(IF(COUNT(AC$13:AC21),ROUND(SUMIFS(AC$13:AC21,$F$13:$F21,"Category",$E$13:$E21,$E36),0),""),"")</f>
        <v>1</v>
      </c>
      <c r="AD36" t="b">
        <f ca="1">+IFERROR(IF(COUNT(AD$13:AD21),ROUND(SUMIFS(AD$13:AD21,$F$13:$F21,"More than 1 percentage of shareholding",$E$13:$E21,$E36),0),""),"")&lt;=IFERROR(IF(COUNT(AD$13:AD21),ROUND(SUMIFS(AD$13:AD21,$F$13:$F21,"Category",$E$13:$E21,$E36),0),""),"")</f>
        <v>1</v>
      </c>
      <c r="AE36" t="b">
        <f ca="1">+IFERROR(IF(COUNT(AE$13:AE21),ROUND(SUMIFS(AE$13:AE21,$F$13:$F21,"More than 1 percentage of shareholding",$E$13:$E21,$E36),0),""),"")&lt;=IFERROR(IF(COUNT(AE$13:AE21),ROUND(SUMIFS(AE$13:AE21,$F$13:$F21,"Category",$E$13:$E21,$E36),0),""),"")</f>
        <v>1</v>
      </c>
    </row>
    <row r="37" spans="5:31" hidden="1">
      <c r="E37" s="368" t="s">
        <v>907</v>
      </c>
      <c r="F37" t="str">
        <f>IF(COUNTIF(E$13:E22,E37)&gt;=1,COUNTIFS(E$13:E22,E37,F$13:F22,"Category"),"")</f>
        <v/>
      </c>
      <c r="I37" t="b">
        <f>+IFERROR(IF(COUNT(I$13:I17),ROUND(SUMIFS(I$13:I17,$F$13:$F17,"More than 1 percentage of shareholding",$E$13:$E17,$E37),0),""),"")&lt;=IFERROR(IF(COUNT(I$13:I17),ROUND(SUMIFS(I$13:I17,$F$13:$F17,"Category",$E$13:$E17,$E37),0),""),"")</f>
        <v>1</v>
      </c>
      <c r="J37" t="b">
        <f>+IFERROR(IF(COUNT(J$13:J17),ROUND(SUMIFS(J$13:J17,$F$13:$F17,"More than 1 percentage of shareholding",$E$13:$E17,$E37),0),""),"")&lt;=IFERROR(IF(COUNT(J$13:J17),ROUND(SUMIFS(J$13:J17,$F$13:$F17,"Category",$E$13:$E17,$E37),0),""),"")</f>
        <v>1</v>
      </c>
      <c r="K37" t="b">
        <f>+IFERROR(IF(COUNT(K$13:K17),ROUND(SUMIFS(K$13:K17,$F$13:$F17,"More than 1 percentage of shareholding",$E$13:$E17,$E37),0),""),"")&lt;=IFERROR(IF(COUNT(K$13:K17),ROUND(SUMIFS(K$13:K17,$F$13:$F17,"Category",$E$13:$E17,$E37),0),""),"")</f>
        <v>1</v>
      </c>
      <c r="L37" t="b">
        <f>+IFERROR(IF(COUNT(L$13:L17),ROUND(SUMIFS(L$13:L17,$F$13:$F17,"More than 1 percentage of shareholding",$E$13:$E17,$E37),0),""),"")&lt;=IFERROR(IF(COUNT(L$13:L17),ROUND(SUMIFS(L$13:L17,$F$13:$F17,"Category",$E$13:$E17,$E37),0),""),"")</f>
        <v>1</v>
      </c>
      <c r="M37" t="b">
        <f>+IFERROR(IF(COUNT(M$13:M17),ROUND(SUMIFS(M$13:M17,$F$13:$F17,"More than 1 percentage of shareholding",$E$13:$E17,$E37),0),""),"")&lt;=IFERROR(IF(COUNT(M$13:M17),ROUND(SUMIFS(M$13:M17,$F$13:$F17,"Category",$E$13:$E17,$E37),0),""),"")</f>
        <v>1</v>
      </c>
      <c r="N37" t="b">
        <f>+IFERROR(IF(COUNT(N$13:N17),ROUND(SUMIFS(N$13:N17,$F$13:$F17,"More than 1 percentage of shareholding",$E$13:$E17,$E37),0),""),"")&lt;=IFERROR(IF(COUNT(N$13:N17),ROUND(SUMIFS(N$13:N17,$F$13:$F17,"Category",$E$13:$E17,$E37),0),""),"")</f>
        <v>1</v>
      </c>
      <c r="O37" t="b">
        <f>+IFERROR(IF(COUNT(O$13:O17),ROUND(SUMIFS(O$13:O17,$F$13:$F17,"More than 1 percentage of shareholding",$E$13:$E17,$E37),0),""),"")&lt;=IFERROR(IF(COUNT(O$13:O17),ROUND(SUMIFS(O$13:O17,$F$13:$F17,"Category",$E$13:$E17,$E37),0),""),"")</f>
        <v>1</v>
      </c>
      <c r="P37" t="b">
        <f>+IFERROR(IF(COUNT(P$13:P17),ROUND(SUMIFS(P$13:P17,$F$13:$F17,"More than 1 percentage of shareholding",$E$13:$E17,$E37),0),""),"")&lt;=IFERROR(IF(COUNT(P$13:P17),ROUND(SUMIFS(P$13:P17,$F$13:$F17,"Category",$E$13:$E17,$E37),0),""),"")</f>
        <v>1</v>
      </c>
      <c r="Q37" t="b">
        <f>+IFERROR(IF(COUNT(Q$13:Q17),ROUND(SUMIFS(Q$13:Q17,$F$13:$F17,"More than 1 percentage of shareholding",$E$13:$E17,$E37),0),""),"")&lt;=IFERROR(IF(COUNT(Q$13:Q17),ROUND(SUMIFS(Q$13:Q17,$F$13:$F17,"Category",$E$13:$E17,$E37),0),""),"")</f>
        <v>1</v>
      </c>
      <c r="R37" t="b">
        <f>+IFERROR(IF(COUNT(R$13:R17),ROUND(SUMIFS(R$13:R17,$F$13:$F17,"More than 1 percentage of shareholding",$E$13:$E17,$E37),0),""),"")&lt;=IFERROR(IF(COUNT(R$13:R17),ROUND(SUMIFS(R$13:R17,$F$13:$F17,"Category",$E$13:$E17,$E37),0),""),"")</f>
        <v>1</v>
      </c>
      <c r="S37" t="b">
        <f>+IFERROR(IF(COUNT(S$13:S17),ROUND(SUMIFS(S$13:S17,$F$13:$F17,"More than 1 percentage of shareholding",$E$13:$E17,$E37),0),""),"")&lt;=IFERROR(IF(COUNT(S$13:S17),ROUND(SUMIFS(S$13:S17,$F$13:$F17,"Category",$E$13:$E17,$E37),0),""),"")</f>
        <v>1</v>
      </c>
      <c r="T37" t="b">
        <f>+IFERROR(IF(COUNT(T$13:T17),ROUND(SUMIFS(T$13:T17,$F$13:$F17,"More than 1 percentage of shareholding",$E$13:$E17,$E37),0),""),"")&lt;=IFERROR(IF(COUNT(T$13:T17),ROUND(SUMIFS(T$13:T17,$F$13:$F17,"Category",$E$13:$E17,$E37),0),""),"")</f>
        <v>1</v>
      </c>
      <c r="U37" t="b">
        <f>+IFERROR(IF(COUNT(U$13:U17),ROUND(SUMIFS(U$13:U17,$F$13:$F17,"More than 1 percentage of shareholding",$E$13:$E17,$E37),0),""),"")&lt;=IFERROR(IF(COUNT(U$13:U17),ROUND(SUMIFS(U$13:U17,$F$13:$F17,"Category",$E$13:$E17,$E37),0),""),"")</f>
        <v>1</v>
      </c>
      <c r="V37" t="b">
        <f>+IFERROR(IF(COUNT(V$13:V17),ROUND(SUMIFS(V$13:V17,$F$13:$F17,"More than 1 percentage of shareholding",$E$13:$E17,$E37),0),""),"")&lt;=IFERROR(IF(COUNT(V$13:V17),ROUND(SUMIFS(V$13:V17,$F$13:$F17,"Category",$E$13:$E17,$E37),0),""),"")</f>
        <v>1</v>
      </c>
      <c r="W37" t="b">
        <f>+IFERROR(IF(COUNT(W$13:W17),ROUND(SUMIFS(W$13:W17,$F$13:$F17,"More than 1 percentage of shareholding",$E$13:$E17,$E37),0),""),"")&lt;=IFERROR(IF(COUNT(W$13:W17),ROUND(SUMIFS(W$13:W17,$F$13:$F17,"Category",$E$13:$E17,$E37),0),""),"")</f>
        <v>1</v>
      </c>
      <c r="X37" t="b">
        <f>+IFERROR(IF(COUNT(X$13:X17),ROUND(SUMIFS(X$13:X17,$F$13:$F17,"More than 1 percentage of shareholding",$E$13:$E17,$E37),0),""),"")&lt;=IFERROR(IF(COUNT(X$13:X17),ROUND(SUMIFS(X$13:X17,$F$13:$F17,"Category",$E$13:$E17,$E37),0),""),"")</f>
        <v>1</v>
      </c>
      <c r="Y37" t="b">
        <f>+IFERROR(IF(COUNT(Y$13:Y17),ROUND(SUMIFS(Y$13:Y17,$F$13:$F17,"More than 1 percentage of shareholding",$E$13:$E17,$E37),0),""),"")&lt;=IFERROR(IF(COUNT(Y$13:Y17),ROUND(SUMIFS(Y$13:Y17,$F$13:$F17,"Category",$E$13:$E17,$E37),0),""),"")</f>
        <v>1</v>
      </c>
      <c r="Z37" t="b">
        <f>+IFERROR(IF(COUNT(Z$13:Z17),ROUND(SUMIFS(Z$13:Z17,$F$13:$F17,"More than 1 percentage of shareholding",$E$13:$E17,$E37),0),""),"")&lt;=IFERROR(IF(COUNT(Z$13:Z17),ROUND(SUMIFS(Z$13:Z17,$F$13:$F17,"Category",$E$13:$E17,$E37),0),""),"")</f>
        <v>1</v>
      </c>
      <c r="AA37" t="b">
        <f>+IFERROR(IF(COUNT(AA$13:AA17),ROUND(SUMIFS(AA$13:AA17,$F$13:$F17,"More than 1 percentage of shareholding",$E$13:$E17,$E37),0),""),"")&lt;=IFERROR(IF(COUNT(AA$13:AA17),ROUND(SUMIFS(AA$13:AA17,$F$13:$F17,"Category",$E$13:$E17,$E37),0),""),"")</f>
        <v>1</v>
      </c>
      <c r="AC37" t="b">
        <f ca="1">+IFERROR(IF(COUNT(AC$13:AC22),ROUND(SUMIFS(AC$13:AC22,$F$13:$F22,"More than 1 percentage of shareholding",$E$13:$E22,$E37),0),""),"")&lt;=IFERROR(IF(COUNT(AC$13:AC22),ROUND(SUMIFS(AC$13:AC22,$F$13:$F22,"Category",$E$13:$E22,$E37),0),""),"")</f>
        <v>1</v>
      </c>
      <c r="AD37" t="b">
        <f ca="1">+IFERROR(IF(COUNT(AD$13:AD22),ROUND(SUMIFS(AD$13:AD22,$F$13:$F22,"More than 1 percentage of shareholding",$E$13:$E22,$E37),0),""),"")&lt;=IFERROR(IF(COUNT(AD$13:AD22),ROUND(SUMIFS(AD$13:AD22,$F$13:$F22,"Category",$E$13:$E22,$E37),0),""),"")</f>
        <v>1</v>
      </c>
      <c r="AE37" t="b">
        <f ca="1">+IFERROR(IF(COUNT(AE$13:AE22),ROUND(SUMIFS(AE$13:AE22,$F$13:$F22,"More than 1 percentage of shareholding",$E$13:$E22,$E37),0),""),"")&lt;=IFERROR(IF(COUNT(AE$13:AE22),ROUND(SUMIFS(AE$13:AE22,$F$13:$F22,"Category",$E$13:$E22,$E37),0),""),"")</f>
        <v>1</v>
      </c>
    </row>
    <row r="38" spans="5:31" hidden="1">
      <c r="E38" s="368" t="s">
        <v>908</v>
      </c>
      <c r="F38" t="str">
        <f>IF(COUNTIF(E$13:E23,E38)&gt;=1,COUNTIFS(E$13:E23,E38,F$13:F23,"Category"),"")</f>
        <v/>
      </c>
      <c r="I38" t="b">
        <f>+IFERROR(IF(COUNT(I$13:I17),ROUND(SUMIFS(I$13:I17,$F$13:$F17,"More than 1 percentage of shareholding",$E$13:$E17,$E38),0),""),"")&lt;=IFERROR(IF(COUNT(I$13:I17),ROUND(SUMIFS(I$13:I17,$F$13:$F17,"Category",$E$13:$E17,$E38),0),""),"")</f>
        <v>1</v>
      </c>
      <c r="J38" t="b">
        <f>+IFERROR(IF(COUNT(J$13:J17),ROUND(SUMIFS(J$13:J17,$F$13:$F17,"More than 1 percentage of shareholding",$E$13:$E17,$E38),0),""),"")&lt;=IFERROR(IF(COUNT(J$13:J17),ROUND(SUMIFS(J$13:J17,$F$13:$F17,"Category",$E$13:$E17,$E38),0),""),"")</f>
        <v>1</v>
      </c>
      <c r="K38" t="b">
        <f>+IFERROR(IF(COUNT(K$13:K17),ROUND(SUMIFS(K$13:K17,$F$13:$F17,"More than 1 percentage of shareholding",$E$13:$E17,$E38),0),""),"")&lt;=IFERROR(IF(COUNT(K$13:K17),ROUND(SUMIFS(K$13:K17,$F$13:$F17,"Category",$E$13:$E17,$E38),0),""),"")</f>
        <v>1</v>
      </c>
      <c r="L38" t="b">
        <f>+IFERROR(IF(COUNT(L$13:L17),ROUND(SUMIFS(L$13:L17,$F$13:$F17,"More than 1 percentage of shareholding",$E$13:$E17,$E38),0),""),"")&lt;=IFERROR(IF(COUNT(L$13:L17),ROUND(SUMIFS(L$13:L17,$F$13:$F17,"Category",$E$13:$E17,$E38),0),""),"")</f>
        <v>1</v>
      </c>
      <c r="M38" t="b">
        <f>+IFERROR(IF(COUNT(M$13:M17),ROUND(SUMIFS(M$13:M17,$F$13:$F17,"More than 1 percentage of shareholding",$E$13:$E17,$E38),0),""),"")&lt;=IFERROR(IF(COUNT(M$13:M17),ROUND(SUMIFS(M$13:M17,$F$13:$F17,"Category",$E$13:$E17,$E38),0),""),"")</f>
        <v>1</v>
      </c>
      <c r="N38" t="b">
        <f>+IFERROR(IF(COUNT(N$13:N17),ROUND(SUMIFS(N$13:N17,$F$13:$F17,"More than 1 percentage of shareholding",$E$13:$E17,$E38),0),""),"")&lt;=IFERROR(IF(COUNT(N$13:N17),ROUND(SUMIFS(N$13:N17,$F$13:$F17,"Category",$E$13:$E17,$E38),0),""),"")</f>
        <v>1</v>
      </c>
      <c r="O38" t="b">
        <f>+IFERROR(IF(COUNT(O$13:O17),ROUND(SUMIFS(O$13:O17,$F$13:$F17,"More than 1 percentage of shareholding",$E$13:$E17,$E38),0),""),"")&lt;=IFERROR(IF(COUNT(O$13:O17),ROUND(SUMIFS(O$13:O17,$F$13:$F17,"Category",$E$13:$E17,$E38),0),""),"")</f>
        <v>1</v>
      </c>
      <c r="P38" t="b">
        <f>+IFERROR(IF(COUNT(P$13:P17),ROUND(SUMIFS(P$13:P17,$F$13:$F17,"More than 1 percentage of shareholding",$E$13:$E17,$E38),0),""),"")&lt;=IFERROR(IF(COUNT(P$13:P17),ROUND(SUMIFS(P$13:P17,$F$13:$F17,"Category",$E$13:$E17,$E38),0),""),"")</f>
        <v>1</v>
      </c>
      <c r="Q38" t="b">
        <f>+IFERROR(IF(COUNT(Q$13:Q17),ROUND(SUMIFS(Q$13:Q17,$F$13:$F17,"More than 1 percentage of shareholding",$E$13:$E17,$E38),0),""),"")&lt;=IFERROR(IF(COUNT(Q$13:Q17),ROUND(SUMIFS(Q$13:Q17,$F$13:$F17,"Category",$E$13:$E17,$E38),0),""),"")</f>
        <v>1</v>
      </c>
      <c r="R38" t="b">
        <f>+IFERROR(IF(COUNT(R$13:R17),ROUND(SUMIFS(R$13:R17,$F$13:$F17,"More than 1 percentage of shareholding",$E$13:$E17,$E38),0),""),"")&lt;=IFERROR(IF(COUNT(R$13:R17),ROUND(SUMIFS(R$13:R17,$F$13:$F17,"Category",$E$13:$E17,$E38),0),""),"")</f>
        <v>1</v>
      </c>
      <c r="S38" t="b">
        <f>+IFERROR(IF(COUNT(S$13:S17),ROUND(SUMIFS(S$13:S17,$F$13:$F17,"More than 1 percentage of shareholding",$E$13:$E17,$E38),0),""),"")&lt;=IFERROR(IF(COUNT(S$13:S17),ROUND(SUMIFS(S$13:S17,$F$13:$F17,"Category",$E$13:$E17,$E38),0),""),"")</f>
        <v>1</v>
      </c>
      <c r="T38" t="b">
        <f>+IFERROR(IF(COUNT(T$13:T17),ROUND(SUMIFS(T$13:T17,$F$13:$F17,"More than 1 percentage of shareholding",$E$13:$E17,$E38),0),""),"")&lt;=IFERROR(IF(COUNT(T$13:T17),ROUND(SUMIFS(T$13:T17,$F$13:$F17,"Category",$E$13:$E17,$E38),0),""),"")</f>
        <v>1</v>
      </c>
      <c r="U38" t="b">
        <f>+IFERROR(IF(COUNT(U$13:U17),ROUND(SUMIFS(U$13:U17,$F$13:$F17,"More than 1 percentage of shareholding",$E$13:$E17,$E38),0),""),"")&lt;=IFERROR(IF(COUNT(U$13:U17),ROUND(SUMIFS(U$13:U17,$F$13:$F17,"Category",$E$13:$E17,$E38),0),""),"")</f>
        <v>1</v>
      </c>
      <c r="V38" t="b">
        <f>+IFERROR(IF(COUNT(V$13:V17),ROUND(SUMIFS(V$13:V17,$F$13:$F17,"More than 1 percentage of shareholding",$E$13:$E17,$E38),0),""),"")&lt;=IFERROR(IF(COUNT(V$13:V17),ROUND(SUMIFS(V$13:V17,$F$13:$F17,"Category",$E$13:$E17,$E38),0),""),"")</f>
        <v>1</v>
      </c>
      <c r="W38" t="b">
        <f>+IFERROR(IF(COUNT(W$13:W17),ROUND(SUMIFS(W$13:W17,$F$13:$F17,"More than 1 percentage of shareholding",$E$13:$E17,$E38),0),""),"")&lt;=IFERROR(IF(COUNT(W$13:W17),ROUND(SUMIFS(W$13:W17,$F$13:$F17,"Category",$E$13:$E17,$E38),0),""),"")</f>
        <v>1</v>
      </c>
      <c r="X38" t="b">
        <f>+IFERROR(IF(COUNT(X$13:X17),ROUND(SUMIFS(X$13:X17,$F$13:$F17,"More than 1 percentage of shareholding",$E$13:$E17,$E38),0),""),"")&lt;=IFERROR(IF(COUNT(X$13:X17),ROUND(SUMIFS(X$13:X17,$F$13:$F17,"Category",$E$13:$E17,$E38),0),""),"")</f>
        <v>1</v>
      </c>
      <c r="Y38" t="b">
        <f>+IFERROR(IF(COUNT(Y$13:Y17),ROUND(SUMIFS(Y$13:Y17,$F$13:$F17,"More than 1 percentage of shareholding",$E$13:$E17,$E38),0),""),"")&lt;=IFERROR(IF(COUNT(Y$13:Y17),ROUND(SUMIFS(Y$13:Y17,$F$13:$F17,"Category",$E$13:$E17,$E38),0),""),"")</f>
        <v>1</v>
      </c>
      <c r="Z38" t="b">
        <f>+IFERROR(IF(COUNT(Z$13:Z17),ROUND(SUMIFS(Z$13:Z17,$F$13:$F17,"More than 1 percentage of shareholding",$E$13:$E17,$E38),0),""),"")&lt;=IFERROR(IF(COUNT(Z$13:Z17),ROUND(SUMIFS(Z$13:Z17,$F$13:$F17,"Category",$E$13:$E17,$E38),0),""),"")</f>
        <v>1</v>
      </c>
      <c r="AA38" t="b">
        <f>+IFERROR(IF(COUNT(AA$13:AA17),ROUND(SUMIFS(AA$13:AA17,$F$13:$F17,"More than 1 percentage of shareholding",$E$13:$E17,$E38),0),""),"")&lt;=IFERROR(IF(COUNT(AA$13:AA17),ROUND(SUMIFS(AA$13:AA17,$F$13:$F17,"Category",$E$13:$E17,$E38),0),""),"")</f>
        <v>1</v>
      </c>
      <c r="AC38" t="b">
        <f ca="1">+IFERROR(IF(COUNT(AC$13:AC23),ROUND(SUMIFS(AC$13:AC23,$F$13:$F23,"More than 1 percentage of shareholding",$E$13:$E23,$E38),0),""),"")&lt;=IFERROR(IF(COUNT(AC$13:AC23),ROUND(SUMIFS(AC$13:AC23,$F$13:$F23,"Category",$E$13:$E23,$E38),0),""),"")</f>
        <v>1</v>
      </c>
      <c r="AD38" t="b">
        <f ca="1">+IFERROR(IF(COUNT(AD$13:AD23),ROUND(SUMIFS(AD$13:AD23,$F$13:$F23,"More than 1 percentage of shareholding",$E$13:$E23,$E38),0),""),"")&lt;=IFERROR(IF(COUNT(AD$13:AD23),ROUND(SUMIFS(AD$13:AD23,$F$13:$F23,"Category",$E$13:$E23,$E38),0),""),"")</f>
        <v>1</v>
      </c>
      <c r="AE38" t="b">
        <f ca="1">+IFERROR(IF(COUNT(AE$13:AE23),ROUND(SUMIFS(AE$13:AE23,$F$13:$F23,"More than 1 percentage of shareholding",$E$13:$E23,$E38),0),""),"")&lt;=IFERROR(IF(COUNT(AE$13:AE23),ROUND(SUMIFS(AE$13:AE23,$F$13:$F23,"Category",$E$13:$E23,$E38),0),""),"")</f>
        <v>1</v>
      </c>
    </row>
    <row r="39" spans="5:31" hidden="1">
      <c r="E39" s="368" t="s">
        <v>555</v>
      </c>
      <c r="F39" t="str">
        <f>IF(COUNTIF(E$13:E24,E39)&gt;=1,COUNTIFS(E$13:E24,E39,F$13:F24,"Category"),"")</f>
        <v/>
      </c>
      <c r="I39" t="b">
        <f>+IFERROR(IF(COUNT(I$13:I17),ROUND(SUMIFS(I$13:I17,$F$13:$F17,"More than 1 percentage of shareholding",$E$13:$E17,$E39),0),""),"")&lt;=IFERROR(IF(COUNT(I$13:I17),ROUND(SUMIFS(I$13:I17,$F$13:$F17,"Category",$E$13:$E17,$E39),0),""),"")</f>
        <v>1</v>
      </c>
      <c r="J39" t="b">
        <f>+IFERROR(IF(COUNT(J$13:J17),ROUND(SUMIFS(J$13:J17,$F$13:$F17,"More than 1 percentage of shareholding",$E$13:$E17,$E39),0),""),"")&lt;=IFERROR(IF(COUNT(J$13:J17),ROUND(SUMIFS(J$13:J17,$F$13:$F17,"Category",$E$13:$E17,$E39),0),""),"")</f>
        <v>1</v>
      </c>
      <c r="K39" t="b">
        <f>+IFERROR(IF(COUNT(K$13:K17),ROUND(SUMIFS(K$13:K17,$F$13:$F17,"More than 1 percentage of shareholding",$E$13:$E17,$E39),0),""),"")&lt;=IFERROR(IF(COUNT(K$13:K17),ROUND(SUMIFS(K$13:K17,$F$13:$F17,"Category",$E$13:$E17,$E39),0),""),"")</f>
        <v>1</v>
      </c>
      <c r="L39" t="b">
        <f>+IFERROR(IF(COUNT(L$13:L17),ROUND(SUMIFS(L$13:L17,$F$13:$F17,"More than 1 percentage of shareholding",$E$13:$E17,$E39),0),""),"")&lt;=IFERROR(IF(COUNT(L$13:L17),ROUND(SUMIFS(L$13:L17,$F$13:$F17,"Category",$E$13:$E17,$E39),0),""),"")</f>
        <v>1</v>
      </c>
      <c r="M39" t="b">
        <f>+IFERROR(IF(COUNT(M$13:M17),ROUND(SUMIFS(M$13:M17,$F$13:$F17,"More than 1 percentage of shareholding",$E$13:$E17,$E39),0),""),"")&lt;=IFERROR(IF(COUNT(M$13:M17),ROUND(SUMIFS(M$13:M17,$F$13:$F17,"Category",$E$13:$E17,$E39),0),""),"")</f>
        <v>1</v>
      </c>
      <c r="N39" t="b">
        <f>+IFERROR(IF(COUNT(N$13:N17),ROUND(SUMIFS(N$13:N17,$F$13:$F17,"More than 1 percentage of shareholding",$E$13:$E17,$E39),0),""),"")&lt;=IFERROR(IF(COUNT(N$13:N17),ROUND(SUMIFS(N$13:N17,$F$13:$F17,"Category",$E$13:$E17,$E39),0),""),"")</f>
        <v>1</v>
      </c>
      <c r="O39" t="b">
        <f>+IFERROR(IF(COUNT(O$13:O17),ROUND(SUMIFS(O$13:O17,$F$13:$F17,"More than 1 percentage of shareholding",$E$13:$E17,$E39),0),""),"")&lt;=IFERROR(IF(COUNT(O$13:O17),ROUND(SUMIFS(O$13:O17,$F$13:$F17,"Category",$E$13:$E17,$E39),0),""),"")</f>
        <v>1</v>
      </c>
      <c r="P39" t="b">
        <f>+IFERROR(IF(COUNT(P$13:P17),ROUND(SUMIFS(P$13:P17,$F$13:$F17,"More than 1 percentage of shareholding",$E$13:$E17,$E39),0),""),"")&lt;=IFERROR(IF(COUNT(P$13:P17),ROUND(SUMIFS(P$13:P17,$F$13:$F17,"Category",$E$13:$E17,$E39),0),""),"")</f>
        <v>1</v>
      </c>
      <c r="Q39" t="b">
        <f>+IFERROR(IF(COUNT(Q$13:Q17),ROUND(SUMIFS(Q$13:Q17,$F$13:$F17,"More than 1 percentage of shareholding",$E$13:$E17,$E39),0),""),"")&lt;=IFERROR(IF(COUNT(Q$13:Q17),ROUND(SUMIFS(Q$13:Q17,$F$13:$F17,"Category",$E$13:$E17,$E39),0),""),"")</f>
        <v>1</v>
      </c>
      <c r="R39" t="b">
        <f>+IFERROR(IF(COUNT(R$13:R17),ROUND(SUMIFS(R$13:R17,$F$13:$F17,"More than 1 percentage of shareholding",$E$13:$E17,$E39),0),""),"")&lt;=IFERROR(IF(COUNT(R$13:R17),ROUND(SUMIFS(R$13:R17,$F$13:$F17,"Category",$E$13:$E17,$E39),0),""),"")</f>
        <v>1</v>
      </c>
      <c r="S39" t="b">
        <f>+IFERROR(IF(COUNT(S$13:S17),ROUND(SUMIFS(S$13:S17,$F$13:$F17,"More than 1 percentage of shareholding",$E$13:$E17,$E39),0),""),"")&lt;=IFERROR(IF(COUNT(S$13:S17),ROUND(SUMIFS(S$13:S17,$F$13:$F17,"Category",$E$13:$E17,$E39),0),""),"")</f>
        <v>1</v>
      </c>
      <c r="T39" t="b">
        <f>+IFERROR(IF(COUNT(T$13:T17),ROUND(SUMIFS(T$13:T17,$F$13:$F17,"More than 1 percentage of shareholding",$E$13:$E17,$E39),0),""),"")&lt;=IFERROR(IF(COUNT(T$13:T17),ROUND(SUMIFS(T$13:T17,$F$13:$F17,"Category",$E$13:$E17,$E39),0),""),"")</f>
        <v>1</v>
      </c>
      <c r="U39" t="b">
        <f>+IFERROR(IF(COUNT(U$13:U17),ROUND(SUMIFS(U$13:U17,$F$13:$F17,"More than 1 percentage of shareholding",$E$13:$E17,$E39),0),""),"")&lt;=IFERROR(IF(COUNT(U$13:U17),ROUND(SUMIFS(U$13:U17,$F$13:$F17,"Category",$E$13:$E17,$E39),0),""),"")</f>
        <v>1</v>
      </c>
      <c r="V39" t="b">
        <f>+IFERROR(IF(COUNT(V$13:V17),ROUND(SUMIFS(V$13:V17,$F$13:$F17,"More than 1 percentage of shareholding",$E$13:$E17,$E39),0),""),"")&lt;=IFERROR(IF(COUNT(V$13:V17),ROUND(SUMIFS(V$13:V17,$F$13:$F17,"Category",$E$13:$E17,$E39),0),""),"")</f>
        <v>1</v>
      </c>
      <c r="W39" t="b">
        <f>+IFERROR(IF(COUNT(W$13:W17),ROUND(SUMIFS(W$13:W17,$F$13:$F17,"More than 1 percentage of shareholding",$E$13:$E17,$E39),0),""),"")&lt;=IFERROR(IF(COUNT(W$13:W17),ROUND(SUMIFS(W$13:W17,$F$13:$F17,"Category",$E$13:$E17,$E39),0),""),"")</f>
        <v>1</v>
      </c>
      <c r="X39" t="b">
        <f>+IFERROR(IF(COUNT(X$13:X17),ROUND(SUMIFS(X$13:X17,$F$13:$F17,"More than 1 percentage of shareholding",$E$13:$E17,$E39),0),""),"")&lt;=IFERROR(IF(COUNT(X$13:X17),ROUND(SUMIFS(X$13:X17,$F$13:$F17,"Category",$E$13:$E17,$E39),0),""),"")</f>
        <v>1</v>
      </c>
      <c r="Y39" t="b">
        <f>+IFERROR(IF(COUNT(Y$13:Y17),ROUND(SUMIFS(Y$13:Y17,$F$13:$F17,"More than 1 percentage of shareholding",$E$13:$E17,$E39),0),""),"")&lt;=IFERROR(IF(COUNT(Y$13:Y17),ROUND(SUMIFS(Y$13:Y17,$F$13:$F17,"Category",$E$13:$E17,$E39),0),""),"")</f>
        <v>1</v>
      </c>
      <c r="Z39" t="b">
        <f>+IFERROR(IF(COUNT(Z$13:Z17),ROUND(SUMIFS(Z$13:Z17,$F$13:$F17,"More than 1 percentage of shareholding",$E$13:$E17,$E39),0),""),"")&lt;=IFERROR(IF(COUNT(Z$13:Z17),ROUND(SUMIFS(Z$13:Z17,$F$13:$F17,"Category",$E$13:$E17,$E39),0),""),"")</f>
        <v>1</v>
      </c>
      <c r="AA39" t="b">
        <f>+IFERROR(IF(COUNT(AA$13:AA17),ROUND(SUMIFS(AA$13:AA17,$F$13:$F17,"More than 1 percentage of shareholding",$E$13:$E17,$E39),0),""),"")&lt;=IFERROR(IF(COUNT(AA$13:AA17),ROUND(SUMIFS(AA$13:AA17,$F$13:$F17,"Category",$E$13:$E17,$E39),0),""),"")</f>
        <v>1</v>
      </c>
      <c r="AC39" t="b">
        <f ca="1">+IFERROR(IF(COUNT(AC$13:AC24),ROUND(SUMIFS(AC$13:AC24,$F$13:$F24,"More than 1 percentage of shareholding",$E$13:$E24,$E39),0),""),"")&lt;=IFERROR(IF(COUNT(AC$13:AC24),ROUND(SUMIFS(AC$13:AC24,$F$13:$F24,"Category",$E$13:$E24,$E39),0),""),"")</f>
        <v>1</v>
      </c>
      <c r="AD39" t="b">
        <f ca="1">+IFERROR(IF(COUNT(AD$13:AD24),ROUND(SUMIFS(AD$13:AD24,$F$13:$F24,"More than 1 percentage of shareholding",$E$13:$E24,$E39),0),""),"")&lt;=IFERROR(IF(COUNT(AD$13:AD24),ROUND(SUMIFS(AD$13:AD24,$F$13:$F24,"Category",$E$13:$E24,$E39),0),""),"")</f>
        <v>1</v>
      </c>
      <c r="AE39" t="b">
        <f ca="1">+IFERROR(IF(COUNT(AE$13:AE24),ROUND(SUMIFS(AE$13:AE24,$F$13:$F24,"More than 1 percentage of shareholding",$E$13:$E24,$E39),0),""),"")&lt;=IFERROR(IF(COUNT(AE$13:AE24),ROUND(SUMIFS(AE$13:AE24,$F$13:$F24,"Category",$E$13:$E24,$E39),0),""),"")</f>
        <v>1</v>
      </c>
    </row>
    <row r="40" spans="5:31" hidden="1">
      <c r="E40" s="368" t="s">
        <v>909</v>
      </c>
      <c r="F40" t="str">
        <f>IF(COUNTIF(E$13:E25,E40)&gt;=1,COUNTIFS(E$13:E25,E40,F$13:F25,"Category"),"")</f>
        <v/>
      </c>
      <c r="I40" t="b">
        <f>+IFERROR(IF(COUNT(I$13:I17),ROUND(SUMIFS(I$13:I17,$F$13:$F17,"More than 1 percentage of shareholding",$E$13:$E17,$E40),0),""),"")&lt;=IFERROR(IF(COUNT(I$13:I17),ROUND(SUMIFS(I$13:I17,$F$13:$F17,"Category",$E$13:$E17,$E40),0),""),"")</f>
        <v>1</v>
      </c>
      <c r="J40" t="b">
        <f>+IFERROR(IF(COUNT(J$13:J17),ROUND(SUMIFS(J$13:J17,$F$13:$F17,"More than 1 percentage of shareholding",$E$13:$E17,$E40),0),""),"")&lt;=IFERROR(IF(COUNT(J$13:J17),ROUND(SUMIFS(J$13:J17,$F$13:$F17,"Category",$E$13:$E17,$E40),0),""),"")</f>
        <v>1</v>
      </c>
      <c r="K40" t="b">
        <f>+IFERROR(IF(COUNT(K$13:K17),ROUND(SUMIFS(K$13:K17,$F$13:$F17,"More than 1 percentage of shareholding",$E$13:$E17,$E40),0),""),"")&lt;=IFERROR(IF(COUNT(K$13:K17),ROUND(SUMIFS(K$13:K17,$F$13:$F17,"Category",$E$13:$E17,$E40),0),""),"")</f>
        <v>1</v>
      </c>
      <c r="L40" t="b">
        <f>+IFERROR(IF(COUNT(L$13:L17),ROUND(SUMIFS(L$13:L17,$F$13:$F17,"More than 1 percentage of shareholding",$E$13:$E17,$E40),0),""),"")&lt;=IFERROR(IF(COUNT(L$13:L17),ROUND(SUMIFS(L$13:L17,$F$13:$F17,"Category",$E$13:$E17,$E40),0),""),"")</f>
        <v>1</v>
      </c>
      <c r="M40" t="b">
        <f>+IFERROR(IF(COUNT(M$13:M17),ROUND(SUMIFS(M$13:M17,$F$13:$F17,"More than 1 percentage of shareholding",$E$13:$E17,$E40),0),""),"")&lt;=IFERROR(IF(COUNT(M$13:M17),ROUND(SUMIFS(M$13:M17,$F$13:$F17,"Category",$E$13:$E17,$E40),0),""),"")</f>
        <v>1</v>
      </c>
      <c r="N40" t="b">
        <f>+IFERROR(IF(COUNT(N$13:N17),ROUND(SUMIFS(N$13:N17,$F$13:$F17,"More than 1 percentage of shareholding",$E$13:$E17,$E40),0),""),"")&lt;=IFERROR(IF(COUNT(N$13:N17),ROUND(SUMIFS(N$13:N17,$F$13:$F17,"Category",$E$13:$E17,$E40),0),""),"")</f>
        <v>1</v>
      </c>
      <c r="O40" t="b">
        <f>+IFERROR(IF(COUNT(O$13:O17),ROUND(SUMIFS(O$13:O17,$F$13:$F17,"More than 1 percentage of shareholding",$E$13:$E17,$E40),0),""),"")&lt;=IFERROR(IF(COUNT(O$13:O17),ROUND(SUMIFS(O$13:O17,$F$13:$F17,"Category",$E$13:$E17,$E40),0),""),"")</f>
        <v>1</v>
      </c>
      <c r="P40" t="b">
        <f>+IFERROR(IF(COUNT(P$13:P17),ROUND(SUMIFS(P$13:P17,$F$13:$F17,"More than 1 percentage of shareholding",$E$13:$E17,$E40),0),""),"")&lt;=IFERROR(IF(COUNT(P$13:P17),ROUND(SUMIFS(P$13:P17,$F$13:$F17,"Category",$E$13:$E17,$E40),0),""),"")</f>
        <v>1</v>
      </c>
      <c r="Q40" t="b">
        <f>+IFERROR(IF(COUNT(Q$13:Q17),ROUND(SUMIFS(Q$13:Q17,$F$13:$F17,"More than 1 percentage of shareholding",$E$13:$E17,$E40),0),""),"")&lt;=IFERROR(IF(COUNT(Q$13:Q17),ROUND(SUMIFS(Q$13:Q17,$F$13:$F17,"Category",$E$13:$E17,$E40),0),""),"")</f>
        <v>1</v>
      </c>
      <c r="R40" t="b">
        <f>+IFERROR(IF(COUNT(R$13:R17),ROUND(SUMIFS(R$13:R17,$F$13:$F17,"More than 1 percentage of shareholding",$E$13:$E17,$E40),0),""),"")&lt;=IFERROR(IF(COUNT(R$13:R17),ROUND(SUMIFS(R$13:R17,$F$13:$F17,"Category",$E$13:$E17,$E40),0),""),"")</f>
        <v>1</v>
      </c>
      <c r="S40" t="b">
        <f>+IFERROR(IF(COUNT(S$13:S17),ROUND(SUMIFS(S$13:S17,$F$13:$F17,"More than 1 percentage of shareholding",$E$13:$E17,$E40),0),""),"")&lt;=IFERROR(IF(COUNT(S$13:S17),ROUND(SUMIFS(S$13:S17,$F$13:$F17,"Category",$E$13:$E17,$E40),0),""),"")</f>
        <v>1</v>
      </c>
      <c r="T40" t="b">
        <f>+IFERROR(IF(COUNT(T$13:T17),ROUND(SUMIFS(T$13:T17,$F$13:$F17,"More than 1 percentage of shareholding",$E$13:$E17,$E40),0),""),"")&lt;=IFERROR(IF(COUNT(T$13:T17),ROUND(SUMIFS(T$13:T17,$F$13:$F17,"Category",$E$13:$E17,$E40),0),""),"")</f>
        <v>1</v>
      </c>
      <c r="U40" t="b">
        <f>+IFERROR(IF(COUNT(U$13:U17),ROUND(SUMIFS(U$13:U17,$F$13:$F17,"More than 1 percentage of shareholding",$E$13:$E17,$E40),0),""),"")&lt;=IFERROR(IF(COUNT(U$13:U17),ROUND(SUMIFS(U$13:U17,$F$13:$F17,"Category",$E$13:$E17,$E40),0),""),"")</f>
        <v>1</v>
      </c>
      <c r="V40" t="b">
        <f>+IFERROR(IF(COUNT(V$13:V17),ROUND(SUMIFS(V$13:V17,$F$13:$F17,"More than 1 percentage of shareholding",$E$13:$E17,$E40),0),""),"")&lt;=IFERROR(IF(COUNT(V$13:V17),ROUND(SUMIFS(V$13:V17,$F$13:$F17,"Category",$E$13:$E17,$E40),0),""),"")</f>
        <v>1</v>
      </c>
      <c r="W40" t="b">
        <f>+IFERROR(IF(COUNT(W$13:W17),ROUND(SUMIFS(W$13:W17,$F$13:$F17,"More than 1 percentage of shareholding",$E$13:$E17,$E40),0),""),"")&lt;=IFERROR(IF(COUNT(W$13:W17),ROUND(SUMIFS(W$13:W17,$F$13:$F17,"Category",$E$13:$E17,$E40),0),""),"")</f>
        <v>1</v>
      </c>
      <c r="X40" t="b">
        <f>+IFERROR(IF(COUNT(X$13:X17),ROUND(SUMIFS(X$13:X17,$F$13:$F17,"More than 1 percentage of shareholding",$E$13:$E17,$E40),0),""),"")&lt;=IFERROR(IF(COUNT(X$13:X17),ROUND(SUMIFS(X$13:X17,$F$13:$F17,"Category",$E$13:$E17,$E40),0),""),"")</f>
        <v>1</v>
      </c>
      <c r="Y40" t="b">
        <f>+IFERROR(IF(COUNT(Y$13:Y17),ROUND(SUMIFS(Y$13:Y17,$F$13:$F17,"More than 1 percentage of shareholding",$E$13:$E17,$E40),0),""),"")&lt;=IFERROR(IF(COUNT(Y$13:Y17),ROUND(SUMIFS(Y$13:Y17,$F$13:$F17,"Category",$E$13:$E17,$E40),0),""),"")</f>
        <v>1</v>
      </c>
      <c r="Z40" t="b">
        <f>+IFERROR(IF(COUNT(Z$13:Z17),ROUND(SUMIFS(Z$13:Z17,$F$13:$F17,"More than 1 percentage of shareholding",$E$13:$E17,$E40),0),""),"")&lt;=IFERROR(IF(COUNT(Z$13:Z17),ROUND(SUMIFS(Z$13:Z17,$F$13:$F17,"Category",$E$13:$E17,$E40),0),""),"")</f>
        <v>1</v>
      </c>
      <c r="AA40" t="b">
        <f>+IFERROR(IF(COUNT(AA$13:AA17),ROUND(SUMIFS(AA$13:AA17,$F$13:$F17,"More than 1 percentage of shareholding",$E$13:$E17,$E40),0),""),"")&lt;=IFERROR(IF(COUNT(AA$13:AA17),ROUND(SUMIFS(AA$13:AA17,$F$13:$F17,"Category",$E$13:$E17,$E40),0),""),"")</f>
        <v>1</v>
      </c>
      <c r="AC40" t="b">
        <f ca="1">+IFERROR(IF(COUNT(AC$13:AC25),ROUND(SUMIFS(AC$13:AC25,$F$13:$F25,"More than 1 percentage of shareholding",$E$13:$E25,$E40),0),""),"")&lt;=IFERROR(IF(COUNT(AC$13:AC25),ROUND(SUMIFS(AC$13:AC25,$F$13:$F25,"Category",$E$13:$E25,$E40),0),""),"")</f>
        <v>1</v>
      </c>
      <c r="AD40" t="b">
        <f ca="1">+IFERROR(IF(COUNT(AD$13:AD25),ROUND(SUMIFS(AD$13:AD25,$F$13:$F25,"More than 1 percentage of shareholding",$E$13:$E25,$E40),0),""),"")&lt;=IFERROR(IF(COUNT(AD$13:AD25),ROUND(SUMIFS(AD$13:AD25,$F$13:$F25,"Category",$E$13:$E25,$E40),0),""),"")</f>
        <v>1</v>
      </c>
      <c r="AE40" t="b">
        <f ca="1">+IFERROR(IF(COUNT(AE$13:AE25),ROUND(SUMIFS(AE$13:AE25,$F$13:$F25,"More than 1 percentage of shareholding",$E$13:$E25,$E40),0),""),"")&lt;=IFERROR(IF(COUNT(AE$13:AE25),ROUND(SUMIFS(AE$13:AE25,$F$13:$F25,"Category",$E$13:$E25,$E40),0),""),"")</f>
        <v>1</v>
      </c>
    </row>
    <row r="41" spans="5:31" hidden="1">
      <c r="E41" s="368" t="s">
        <v>910</v>
      </c>
      <c r="F41" t="str">
        <f>IF(COUNTIF(E$13:E26,E41)&gt;=1,COUNTIFS(E$13:E26,E41,F$13:F26,"Category"),"")</f>
        <v/>
      </c>
      <c r="I41" t="b">
        <f>+IFERROR(IF(COUNT(I$13:I17),ROUND(SUMIFS(I$13:I17,$F$13:$F17,"More than 1 percentage of shareholding",$E$13:$E17,$E41),0),""),"")&lt;=IFERROR(IF(COUNT(I$13:I17),ROUND(SUMIFS(I$13:I17,$F$13:$F17,"Category",$E$13:$E17,$E41),0),""),"")</f>
        <v>1</v>
      </c>
      <c r="J41" t="b">
        <f>+IFERROR(IF(COUNT(J$13:J17),ROUND(SUMIFS(J$13:J17,$F$13:$F17,"More than 1 percentage of shareholding",$E$13:$E17,$E41),0),""),"")&lt;=IFERROR(IF(COUNT(J$13:J17),ROUND(SUMIFS(J$13:J17,$F$13:$F17,"Category",$E$13:$E17,$E41),0),""),"")</f>
        <v>1</v>
      </c>
      <c r="K41" t="b">
        <f>+IFERROR(IF(COUNT(K$13:K17),ROUND(SUMIFS(K$13:K17,$F$13:$F17,"More than 1 percentage of shareholding",$E$13:$E17,$E41),0),""),"")&lt;=IFERROR(IF(COUNT(K$13:K17),ROUND(SUMIFS(K$13:K17,$F$13:$F17,"Category",$E$13:$E17,$E41),0),""),"")</f>
        <v>1</v>
      </c>
      <c r="L41" t="b">
        <f>+IFERROR(IF(COUNT(L$13:L17),ROUND(SUMIFS(L$13:L17,$F$13:$F17,"More than 1 percentage of shareholding",$E$13:$E17,$E41),0),""),"")&lt;=IFERROR(IF(COUNT(L$13:L17),ROUND(SUMIFS(L$13:L17,$F$13:$F17,"Category",$E$13:$E17,$E41),0),""),"")</f>
        <v>1</v>
      </c>
      <c r="M41" t="b">
        <f>+IFERROR(IF(COUNT(M$13:M17),ROUND(SUMIFS(M$13:M17,$F$13:$F17,"More than 1 percentage of shareholding",$E$13:$E17,$E41),0),""),"")&lt;=IFERROR(IF(COUNT(M$13:M17),ROUND(SUMIFS(M$13:M17,$F$13:$F17,"Category",$E$13:$E17,$E41),0),""),"")</f>
        <v>1</v>
      </c>
      <c r="N41" t="b">
        <f>+IFERROR(IF(COUNT(N$13:N17),ROUND(SUMIFS(N$13:N17,$F$13:$F17,"More than 1 percentage of shareholding",$E$13:$E17,$E41),0),""),"")&lt;=IFERROR(IF(COUNT(N$13:N17),ROUND(SUMIFS(N$13:N17,$F$13:$F17,"Category",$E$13:$E17,$E41),0),""),"")</f>
        <v>1</v>
      </c>
      <c r="O41" t="b">
        <f>+IFERROR(IF(COUNT(O$13:O17),ROUND(SUMIFS(O$13:O17,$F$13:$F17,"More than 1 percentage of shareholding",$E$13:$E17,$E41),0),""),"")&lt;=IFERROR(IF(COUNT(O$13:O17),ROUND(SUMIFS(O$13:O17,$F$13:$F17,"Category",$E$13:$E17,$E41),0),""),"")</f>
        <v>1</v>
      </c>
      <c r="P41" t="b">
        <f>+IFERROR(IF(COUNT(P$13:P17),ROUND(SUMIFS(P$13:P17,$F$13:$F17,"More than 1 percentage of shareholding",$E$13:$E17,$E41),0),""),"")&lt;=IFERROR(IF(COUNT(P$13:P17),ROUND(SUMIFS(P$13:P17,$F$13:$F17,"Category",$E$13:$E17,$E41),0),""),"")</f>
        <v>1</v>
      </c>
      <c r="Q41" t="b">
        <f>+IFERROR(IF(COUNT(Q$13:Q17),ROUND(SUMIFS(Q$13:Q17,$F$13:$F17,"More than 1 percentage of shareholding",$E$13:$E17,$E41),0),""),"")&lt;=IFERROR(IF(COUNT(Q$13:Q17),ROUND(SUMIFS(Q$13:Q17,$F$13:$F17,"Category",$E$13:$E17,$E41),0),""),"")</f>
        <v>1</v>
      </c>
      <c r="R41" t="b">
        <f>+IFERROR(IF(COUNT(R$13:R17),ROUND(SUMIFS(R$13:R17,$F$13:$F17,"More than 1 percentage of shareholding",$E$13:$E17,$E41),0),""),"")&lt;=IFERROR(IF(COUNT(R$13:R17),ROUND(SUMIFS(R$13:R17,$F$13:$F17,"Category",$E$13:$E17,$E41),0),""),"")</f>
        <v>1</v>
      </c>
      <c r="S41" t="b">
        <f>+IFERROR(IF(COUNT(S$13:S17),ROUND(SUMIFS(S$13:S17,$F$13:$F17,"More than 1 percentage of shareholding",$E$13:$E17,$E41),0),""),"")&lt;=IFERROR(IF(COUNT(S$13:S17),ROUND(SUMIFS(S$13:S17,$F$13:$F17,"Category",$E$13:$E17,$E41),0),""),"")</f>
        <v>1</v>
      </c>
      <c r="T41" t="b">
        <f>+IFERROR(IF(COUNT(T$13:T17),ROUND(SUMIFS(T$13:T17,$F$13:$F17,"More than 1 percentage of shareholding",$E$13:$E17,$E41),0),""),"")&lt;=IFERROR(IF(COUNT(T$13:T17),ROUND(SUMIFS(T$13:T17,$F$13:$F17,"Category",$E$13:$E17,$E41),0),""),"")</f>
        <v>1</v>
      </c>
      <c r="U41" t="b">
        <f>+IFERROR(IF(COUNT(U$13:U17),ROUND(SUMIFS(U$13:U17,$F$13:$F17,"More than 1 percentage of shareholding",$E$13:$E17,$E41),0),""),"")&lt;=IFERROR(IF(COUNT(U$13:U17),ROUND(SUMIFS(U$13:U17,$F$13:$F17,"Category",$E$13:$E17,$E41),0),""),"")</f>
        <v>1</v>
      </c>
      <c r="V41" t="b">
        <f>+IFERROR(IF(COUNT(V$13:V17),ROUND(SUMIFS(V$13:V17,$F$13:$F17,"More than 1 percentage of shareholding",$E$13:$E17,$E41),0),""),"")&lt;=IFERROR(IF(COUNT(V$13:V17),ROUND(SUMIFS(V$13:V17,$F$13:$F17,"Category",$E$13:$E17,$E41),0),""),"")</f>
        <v>1</v>
      </c>
      <c r="W41" t="b">
        <f>+IFERROR(IF(COUNT(W$13:W17),ROUND(SUMIFS(W$13:W17,$F$13:$F17,"More than 1 percentage of shareholding",$E$13:$E17,$E41),0),""),"")&lt;=IFERROR(IF(COUNT(W$13:W17),ROUND(SUMIFS(W$13:W17,$F$13:$F17,"Category",$E$13:$E17,$E41),0),""),"")</f>
        <v>1</v>
      </c>
      <c r="X41" t="b">
        <f>+IFERROR(IF(COUNT(X$13:X17),ROUND(SUMIFS(X$13:X17,$F$13:$F17,"More than 1 percentage of shareholding",$E$13:$E17,$E41),0),""),"")&lt;=IFERROR(IF(COUNT(X$13:X17),ROUND(SUMIFS(X$13:X17,$F$13:$F17,"Category",$E$13:$E17,$E41),0),""),"")</f>
        <v>1</v>
      </c>
      <c r="Y41" t="b">
        <f>+IFERROR(IF(COUNT(Y$13:Y17),ROUND(SUMIFS(Y$13:Y17,$F$13:$F17,"More than 1 percentage of shareholding",$E$13:$E17,$E41),0),""),"")&lt;=IFERROR(IF(COUNT(Y$13:Y17),ROUND(SUMIFS(Y$13:Y17,$F$13:$F17,"Category",$E$13:$E17,$E41),0),""),"")</f>
        <v>1</v>
      </c>
      <c r="Z41" t="b">
        <f>+IFERROR(IF(COUNT(Z$13:Z17),ROUND(SUMIFS(Z$13:Z17,$F$13:$F17,"More than 1 percentage of shareholding",$E$13:$E17,$E41),0),""),"")&lt;=IFERROR(IF(COUNT(Z$13:Z17),ROUND(SUMIFS(Z$13:Z17,$F$13:$F17,"Category",$E$13:$E17,$E41),0),""),"")</f>
        <v>1</v>
      </c>
      <c r="AA41" t="b">
        <f>+IFERROR(IF(COUNT(AA$13:AA17),ROUND(SUMIFS(AA$13:AA17,$F$13:$F17,"More than 1 percentage of shareholding",$E$13:$E17,$E41),0),""),"")&lt;=IFERROR(IF(COUNT(AA$13:AA17),ROUND(SUMIFS(AA$13:AA17,$F$13:$F17,"Category",$E$13:$E17,$E41),0),""),"")</f>
        <v>1</v>
      </c>
      <c r="AC41" t="b">
        <f ca="1">+IFERROR(IF(COUNT(AC$13:AC26),ROUND(SUMIFS(AC$13:AC26,$F$13:$F26,"More than 1 percentage of shareholding",$E$13:$E26,$E41),0),""),"")&lt;=IFERROR(IF(COUNT(AC$13:AC26),ROUND(SUMIFS(AC$13:AC26,$F$13:$F26,"Category",$E$13:$E26,$E41),0),""),"")</f>
        <v>1</v>
      </c>
      <c r="AD41" t="b">
        <f ca="1">+IFERROR(IF(COUNT(AD$13:AD26),ROUND(SUMIFS(AD$13:AD26,$F$13:$F26,"More than 1 percentage of shareholding",$E$13:$E26,$E41),0),""),"")&lt;=IFERROR(IF(COUNT(AD$13:AD26),ROUND(SUMIFS(AD$13:AD26,$F$13:$F26,"Category",$E$13:$E26,$E41),0),""),"")</f>
        <v>1</v>
      </c>
      <c r="AE41" t="b">
        <f ca="1">+IFERROR(IF(COUNT(AE$13:AE26),ROUND(SUMIFS(AE$13:AE26,$F$13:$F26,"More than 1 percentage of shareholding",$E$13:$E26,$E41),0),""),"")&lt;=IFERROR(IF(COUNT(AE$13:AE26),ROUND(SUMIFS(AE$13:AE26,$F$13:$F26,"Category",$E$13:$E26,$E41),0),""),"")</f>
        <v>1</v>
      </c>
    </row>
    <row r="42" spans="5:31" hidden="1">
      <c r="E42" s="368" t="s">
        <v>911</v>
      </c>
      <c r="F42" t="str">
        <f>IF(COUNTIF(E$13:E28,E42)&gt;=1,COUNTIFS(E$13:E28,E42,F$13:F28,"Category"),"")</f>
        <v/>
      </c>
      <c r="I42" t="b">
        <f>+IFERROR(IF(COUNT(I$13:I17),ROUND(SUMIFS(I$13:I17,$F$13:$F17,"More than 1 percentage of shareholding",$E$13:$E17,$E42),0),""),"")&lt;=IFERROR(IF(COUNT(I$13:I17),ROUND(SUMIFS(I$13:I17,$F$13:$F17,"Category",$E$13:$E17,$E42),0),""),"")</f>
        <v>1</v>
      </c>
      <c r="J42" t="b">
        <f>+IFERROR(IF(COUNT(J$13:J17),ROUND(SUMIFS(J$13:J17,$F$13:$F17,"More than 1 percentage of shareholding",$E$13:$E17,$E42),0),""),"")&lt;=IFERROR(IF(COUNT(J$13:J17),ROUND(SUMIFS(J$13:J17,$F$13:$F17,"Category",$E$13:$E17,$E42),0),""),"")</f>
        <v>1</v>
      </c>
      <c r="K42" t="b">
        <f>+IFERROR(IF(COUNT(K$13:K17),ROUND(SUMIFS(K$13:K17,$F$13:$F17,"More than 1 percentage of shareholding",$E$13:$E17,$E42),0),""),"")&lt;=IFERROR(IF(COUNT(K$13:K17),ROUND(SUMIFS(K$13:K17,$F$13:$F17,"Category",$E$13:$E17,$E42),0),""),"")</f>
        <v>1</v>
      </c>
      <c r="L42" t="b">
        <f>+IFERROR(IF(COUNT(L$13:L17),ROUND(SUMIFS(L$13:L17,$F$13:$F17,"More than 1 percentage of shareholding",$E$13:$E17,$E42),0),""),"")&lt;=IFERROR(IF(COUNT(L$13:L17),ROUND(SUMIFS(L$13:L17,$F$13:$F17,"Category",$E$13:$E17,$E42),0),""),"")</f>
        <v>1</v>
      </c>
      <c r="M42" t="b">
        <f>+IFERROR(IF(COUNT(M$13:M17),ROUND(SUMIFS(M$13:M17,$F$13:$F17,"More than 1 percentage of shareholding",$E$13:$E17,$E42),0),""),"")&lt;=IFERROR(IF(COUNT(M$13:M17),ROUND(SUMIFS(M$13:M17,$F$13:$F17,"Category",$E$13:$E17,$E42),0),""),"")</f>
        <v>1</v>
      </c>
      <c r="N42" t="b">
        <f>+IFERROR(IF(COUNT(N$13:N17),ROUND(SUMIFS(N$13:N17,$F$13:$F17,"More than 1 percentage of shareholding",$E$13:$E17,$E42),0),""),"")&lt;=IFERROR(IF(COUNT(N$13:N17),ROUND(SUMIFS(N$13:N17,$F$13:$F17,"Category",$E$13:$E17,$E42),0),""),"")</f>
        <v>1</v>
      </c>
      <c r="O42" t="b">
        <f>+IFERROR(IF(COUNT(O$13:O17),ROUND(SUMIFS(O$13:O17,$F$13:$F17,"More than 1 percentage of shareholding",$E$13:$E17,$E42),0),""),"")&lt;=IFERROR(IF(COUNT(O$13:O17),ROUND(SUMIFS(O$13:O17,$F$13:$F17,"Category",$E$13:$E17,$E42),0),""),"")</f>
        <v>1</v>
      </c>
      <c r="P42" t="b">
        <f>+IFERROR(IF(COUNT(P$13:P17),ROUND(SUMIFS(P$13:P17,$F$13:$F17,"More than 1 percentage of shareholding",$E$13:$E17,$E42),0),""),"")&lt;=IFERROR(IF(COUNT(P$13:P17),ROUND(SUMIFS(P$13:P17,$F$13:$F17,"Category",$E$13:$E17,$E42),0),""),"")</f>
        <v>1</v>
      </c>
      <c r="Q42" t="b">
        <f>+IFERROR(IF(COUNT(Q$13:Q17),ROUND(SUMIFS(Q$13:Q17,$F$13:$F17,"More than 1 percentage of shareholding",$E$13:$E17,$E42),0),""),"")&lt;=IFERROR(IF(COUNT(Q$13:Q17),ROUND(SUMIFS(Q$13:Q17,$F$13:$F17,"Category",$E$13:$E17,$E42),0),""),"")</f>
        <v>1</v>
      </c>
      <c r="R42" t="b">
        <f>+IFERROR(IF(COUNT(R$13:R17),ROUND(SUMIFS(R$13:R17,$F$13:$F17,"More than 1 percentage of shareholding",$E$13:$E17,$E42),0),""),"")&lt;=IFERROR(IF(COUNT(R$13:R17),ROUND(SUMIFS(R$13:R17,$F$13:$F17,"Category",$E$13:$E17,$E42),0),""),"")</f>
        <v>1</v>
      </c>
      <c r="S42" t="b">
        <f>+IFERROR(IF(COUNT(S$13:S17),ROUND(SUMIFS(S$13:S17,$F$13:$F17,"More than 1 percentage of shareholding",$E$13:$E17,$E42),0),""),"")&lt;=IFERROR(IF(COUNT(S$13:S17),ROUND(SUMIFS(S$13:S17,$F$13:$F17,"Category",$E$13:$E17,$E42),0),""),"")</f>
        <v>1</v>
      </c>
      <c r="T42" t="b">
        <f>+IFERROR(IF(COUNT(T$13:T17),ROUND(SUMIFS(T$13:T17,$F$13:$F17,"More than 1 percentage of shareholding",$E$13:$E17,$E42),0),""),"")&lt;=IFERROR(IF(COUNT(T$13:T17),ROUND(SUMIFS(T$13:T17,$F$13:$F17,"Category",$E$13:$E17,$E42),0),""),"")</f>
        <v>1</v>
      </c>
      <c r="U42" t="b">
        <f>+IFERROR(IF(COUNT(U$13:U17),ROUND(SUMIFS(U$13:U17,$F$13:$F17,"More than 1 percentage of shareholding",$E$13:$E17,$E42),0),""),"")&lt;=IFERROR(IF(COUNT(U$13:U17),ROUND(SUMIFS(U$13:U17,$F$13:$F17,"Category",$E$13:$E17,$E42),0),""),"")</f>
        <v>1</v>
      </c>
      <c r="V42" t="b">
        <f>+IFERROR(IF(COUNT(V$13:V17),ROUND(SUMIFS(V$13:V17,$F$13:$F17,"More than 1 percentage of shareholding",$E$13:$E17,$E42),0),""),"")&lt;=IFERROR(IF(COUNT(V$13:V17),ROUND(SUMIFS(V$13:V17,$F$13:$F17,"Category",$E$13:$E17,$E42),0),""),"")</f>
        <v>1</v>
      </c>
      <c r="W42" t="b">
        <f>+IFERROR(IF(COUNT(W$13:W17),ROUND(SUMIFS(W$13:W17,$F$13:$F17,"More than 1 percentage of shareholding",$E$13:$E17,$E42),0),""),"")&lt;=IFERROR(IF(COUNT(W$13:W17),ROUND(SUMIFS(W$13:W17,$F$13:$F17,"Category",$E$13:$E17,$E42),0),""),"")</f>
        <v>1</v>
      </c>
      <c r="X42" t="b">
        <f>+IFERROR(IF(COUNT(X$13:X17),ROUND(SUMIFS(X$13:X17,$F$13:$F17,"More than 1 percentage of shareholding",$E$13:$E17,$E42),0),""),"")&lt;=IFERROR(IF(COUNT(X$13:X17),ROUND(SUMIFS(X$13:X17,$F$13:$F17,"Category",$E$13:$E17,$E42),0),""),"")</f>
        <v>1</v>
      </c>
      <c r="Y42" t="b">
        <f>+IFERROR(IF(COUNT(Y$13:Y17),ROUND(SUMIFS(Y$13:Y17,$F$13:$F17,"More than 1 percentage of shareholding",$E$13:$E17,$E42),0),""),"")&lt;=IFERROR(IF(COUNT(Y$13:Y17),ROUND(SUMIFS(Y$13:Y17,$F$13:$F17,"Category",$E$13:$E17,$E42),0),""),"")</f>
        <v>1</v>
      </c>
      <c r="Z42" t="b">
        <f>+IFERROR(IF(COUNT(Z$13:Z17),ROUND(SUMIFS(Z$13:Z17,$F$13:$F17,"More than 1 percentage of shareholding",$E$13:$E17,$E42),0),""),"")&lt;=IFERROR(IF(COUNT(Z$13:Z17),ROUND(SUMIFS(Z$13:Z17,$F$13:$F17,"Category",$E$13:$E17,$E42),0),""),"")</f>
        <v>1</v>
      </c>
      <c r="AA42" t="b">
        <f>+IFERROR(IF(COUNT(AA$13:AA17),ROUND(SUMIFS(AA$13:AA17,$F$13:$F17,"More than 1 percentage of shareholding",$E$13:$E17,$E42),0),""),"")&lt;=IFERROR(IF(COUNT(AA$13:AA17),ROUND(SUMIFS(AA$13:AA17,$F$13:$F17,"Category",$E$13:$E17,$E42),0),""),"")</f>
        <v>1</v>
      </c>
      <c r="AC42" t="b">
        <f ca="1">+IFERROR(IF(COUNT(AC$13:AC27),ROUND(SUMIFS(AC$13:AC27,$F$13:$F27,"More than 1 percentage of shareholding",$E$13:$E27,$E42),0),""),"")&lt;=IFERROR(IF(COUNT(AC$13:AC27),ROUND(SUMIFS(AC$13:AC27,$F$13:$F27,"Category",$E$13:$E27,$E42),0),""),"")</f>
        <v>1</v>
      </c>
      <c r="AD42" t="b">
        <f ca="1">+IFERROR(IF(COUNT(AD$13:AD27),ROUND(SUMIFS(AD$13:AD27,$F$13:$F27,"More than 1 percentage of shareholding",$E$13:$E27,$E42),0),""),"")&lt;=IFERROR(IF(COUNT(AD$13:AD27),ROUND(SUMIFS(AD$13:AD27,$F$13:$F27,"Category",$E$13:$E27,$E42),0),""),"")</f>
        <v>1</v>
      </c>
      <c r="AE42" t="b">
        <f ca="1">+IFERROR(IF(COUNT(AE$13:AE27),ROUND(SUMIFS(AE$13:AE27,$F$13:$F27,"More than 1 percentage of shareholding",$E$13:$E27,$E42),0),""),"")&lt;=IFERROR(IF(COUNT(AE$13:AE27),ROUND(SUMIFS(AE$13:AE27,$F$13:$F27,"Category",$E$13:$E27,$E42),0),""),"")</f>
        <v>1</v>
      </c>
    </row>
    <row r="43" spans="5:31" hidden="1">
      <c r="E43" s="368" t="s">
        <v>552</v>
      </c>
      <c r="F43">
        <f>IF(COUNTIF(E$13:E29,E43)&gt;=1,COUNTIFS(E$13:E29,E43,F$13:F29,"Category"),"")</f>
        <v>1</v>
      </c>
      <c r="I43" t="b">
        <f>+IFERROR(IF(COUNT(I$13:I17),ROUND(SUMIFS(I$13:I17,$F$13:$F17,"More than 1 percentage of shareholding",$E$13:$E17,$E43),0),""),"")&lt;=IFERROR(IF(COUNT(I$13:I17),ROUND(SUMIFS(I$13:I17,$F$13:$F17,"Category",$E$13:$E17,$E43),0),""),"")</f>
        <v>1</v>
      </c>
      <c r="J43" t="b">
        <f>+IFERROR(IF(COUNT(J$13:J17),ROUND(SUMIFS(J$13:J17,$F$13:$F17,"More than 1 percentage of shareholding",$E$13:$E17,$E43),0),""),"")&lt;=IFERROR(IF(COUNT(J$13:J17),ROUND(SUMIFS(J$13:J17,$F$13:$F17,"Category",$E$13:$E17,$E43),0),""),"")</f>
        <v>1</v>
      </c>
      <c r="K43" t="b">
        <f>+IFERROR(IF(COUNT(K$13:K17),ROUND(SUMIFS(K$13:K17,$F$13:$F17,"More than 1 percentage of shareholding",$E$13:$E17,$E43),0),""),"")&lt;=IFERROR(IF(COUNT(K$13:K17),ROUND(SUMIFS(K$13:K17,$F$13:$F17,"Category",$E$13:$E17,$E43),0),""),"")</f>
        <v>1</v>
      </c>
      <c r="L43" t="b">
        <f>+IFERROR(IF(COUNT(L$13:L17),ROUND(SUMIFS(L$13:L17,$F$13:$F17,"More than 1 percentage of shareholding",$E$13:$E17,$E43),0),""),"")&lt;=IFERROR(IF(COUNT(L$13:L17),ROUND(SUMIFS(L$13:L17,$F$13:$F17,"Category",$E$13:$E17,$E43),0),""),"")</f>
        <v>1</v>
      </c>
      <c r="M43" t="b">
        <f>+IFERROR(IF(COUNT(M$13:M17),ROUND(SUMIFS(M$13:M17,$F$13:$F17,"More than 1 percentage of shareholding",$E$13:$E17,$E43),0),""),"")&lt;=IFERROR(IF(COUNT(M$13:M17),ROUND(SUMIFS(M$13:M17,$F$13:$F17,"Category",$E$13:$E17,$E43),0),""),"")</f>
        <v>1</v>
      </c>
      <c r="N43" t="b">
        <f>+IFERROR(IF(COUNT(N$13:N17),ROUND(SUMIFS(N$13:N17,$F$13:$F17,"More than 1 percentage of shareholding",$E$13:$E17,$E43),0),""),"")&lt;=IFERROR(IF(COUNT(N$13:N17),ROUND(SUMIFS(N$13:N17,$F$13:$F17,"Category",$E$13:$E17,$E43),0),""),"")</f>
        <v>1</v>
      </c>
      <c r="O43" t="b">
        <f>+IFERROR(IF(COUNT(O$13:O17),ROUND(SUMIFS(O$13:O17,$F$13:$F17,"More than 1 percentage of shareholding",$E$13:$E17,$E43),0),""),"")&lt;=IFERROR(IF(COUNT(O$13:O17),ROUND(SUMIFS(O$13:O17,$F$13:$F17,"Category",$E$13:$E17,$E43),0),""),"")</f>
        <v>1</v>
      </c>
      <c r="P43" t="b">
        <f>+IFERROR(IF(COUNT(P$13:P17),ROUND(SUMIFS(P$13:P17,$F$13:$F17,"More than 1 percentage of shareholding",$E$13:$E17,$E43),0),""),"")&lt;=IFERROR(IF(COUNT(P$13:P17),ROUND(SUMIFS(P$13:P17,$F$13:$F17,"Category",$E$13:$E17,$E43),0),""),"")</f>
        <v>1</v>
      </c>
      <c r="Q43" t="b">
        <f>+IFERROR(IF(COUNT(Q$13:Q17),ROUND(SUMIFS(Q$13:Q17,$F$13:$F17,"More than 1 percentage of shareholding",$E$13:$E17,$E43),0),""),"")&lt;=IFERROR(IF(COUNT(Q$13:Q17),ROUND(SUMIFS(Q$13:Q17,$F$13:$F17,"Category",$E$13:$E17,$E43),0),""),"")</f>
        <v>1</v>
      </c>
      <c r="R43" t="b">
        <f>+IFERROR(IF(COUNT(R$13:R17),ROUND(SUMIFS(R$13:R17,$F$13:$F17,"More than 1 percentage of shareholding",$E$13:$E17,$E43),0),""),"")&lt;=IFERROR(IF(COUNT(R$13:R17),ROUND(SUMIFS(R$13:R17,$F$13:$F17,"Category",$E$13:$E17,$E43),0),""),"")</f>
        <v>1</v>
      </c>
      <c r="S43" t="b">
        <f>+IFERROR(IF(COUNT(S$13:S17),ROUND(SUMIFS(S$13:S17,$F$13:$F17,"More than 1 percentage of shareholding",$E$13:$E17,$E43),0),""),"")&lt;=IFERROR(IF(COUNT(S$13:S17),ROUND(SUMIFS(S$13:S17,$F$13:$F17,"Category",$E$13:$E17,$E43),0),""),"")</f>
        <v>1</v>
      </c>
      <c r="T43" t="b">
        <f>+IFERROR(IF(COUNT(T$13:T17),ROUND(SUMIFS(T$13:T17,$F$13:$F17,"More than 1 percentage of shareholding",$E$13:$E17,$E43),0),""),"")&lt;=IFERROR(IF(COUNT(T$13:T17),ROUND(SUMIFS(T$13:T17,$F$13:$F17,"Category",$E$13:$E17,$E43),0),""),"")</f>
        <v>1</v>
      </c>
      <c r="U43" t="b">
        <f>+IFERROR(IF(COUNT(U$13:U17),ROUND(SUMIFS(U$13:U17,$F$13:$F17,"More than 1 percentage of shareholding",$E$13:$E17,$E43),0),""),"")&lt;=IFERROR(IF(COUNT(U$13:U17),ROUND(SUMIFS(U$13:U17,$F$13:$F17,"Category",$E$13:$E17,$E43),0),""),"")</f>
        <v>1</v>
      </c>
      <c r="V43" t="b">
        <f>+IFERROR(IF(COUNT(V$13:V17),ROUND(SUMIFS(V$13:V17,$F$13:$F17,"More than 1 percentage of shareholding",$E$13:$E17,$E43),0),""),"")&lt;=IFERROR(IF(COUNT(V$13:V17),ROUND(SUMIFS(V$13:V17,$F$13:$F17,"Category",$E$13:$E17,$E43),0),""),"")</f>
        <v>1</v>
      </c>
      <c r="W43" t="b">
        <f>+IFERROR(IF(COUNT(W$13:W17),ROUND(SUMIFS(W$13:W17,$F$13:$F17,"More than 1 percentage of shareholding",$E$13:$E17,$E43),0),""),"")&lt;=IFERROR(IF(COUNT(W$13:W17),ROUND(SUMIFS(W$13:W17,$F$13:$F17,"Category",$E$13:$E17,$E43),0),""),"")</f>
        <v>1</v>
      </c>
      <c r="X43" t="b">
        <f>+IFERROR(IF(COUNT(X$13:X17),ROUND(SUMIFS(X$13:X17,$F$13:$F17,"More than 1 percentage of shareholding",$E$13:$E17,$E43),0),""),"")&lt;=IFERROR(IF(COUNT(X$13:X17),ROUND(SUMIFS(X$13:X17,$F$13:$F17,"Category",$E$13:$E17,$E43),0),""),"")</f>
        <v>1</v>
      </c>
      <c r="Y43" t="b">
        <f>+IFERROR(IF(COUNT(Y$13:Y17),ROUND(SUMIFS(Y$13:Y17,$F$13:$F17,"More than 1 percentage of shareholding",$E$13:$E17,$E43),0),""),"")&lt;=IFERROR(IF(COUNT(Y$13:Y17),ROUND(SUMIFS(Y$13:Y17,$F$13:$F17,"Category",$E$13:$E17,$E43),0),""),"")</f>
        <v>1</v>
      </c>
      <c r="Z43" t="b">
        <f>+IFERROR(IF(COUNT(Z$13:Z17),ROUND(SUMIFS(Z$13:Z17,$F$13:$F17,"More than 1 percentage of shareholding",$E$13:$E17,$E43),0),""),"")&lt;=IFERROR(IF(COUNT(Z$13:Z17),ROUND(SUMIFS(Z$13:Z17,$F$13:$F17,"Category",$E$13:$E17,$E43),0),""),"")</f>
        <v>1</v>
      </c>
      <c r="AA43" t="b">
        <f>+IFERROR(IF(COUNT(AA$13:AA17),ROUND(SUMIFS(AA$13:AA17,$F$13:$F17,"More than 1 percentage of shareholding",$E$13:$E17,$E43),0),""),"")&lt;=IFERROR(IF(COUNT(AA$13:AA17),ROUND(SUMIFS(AA$13:AA17,$F$13:$F17,"Category",$E$13:$E17,$E43),0),""),"")</f>
        <v>1</v>
      </c>
      <c r="AC43" t="b">
        <f ca="1">+IFERROR(IF(COUNT(AC$13:AC28),ROUND(SUMIFS(AC$13:AC28,$F$13:$F28,"More than 1 percentage of shareholding",$E$13:$E28,$E43),0),""),"")&lt;=IFERROR(IF(COUNT(AC$13:AC28),ROUND(SUMIFS(AC$13:AC28,$F$13:$F28,"Category",$E$13:$E28,$E43),0),""),"")</f>
        <v>1</v>
      </c>
      <c r="AD43" t="b">
        <f ca="1">+IFERROR(IF(COUNT(AD$13:AD28),ROUND(SUMIFS(AD$13:AD28,$F$13:$F28,"More than 1 percentage of shareholding",$E$13:$E28,$E43),0),""),"")&lt;=IFERROR(IF(COUNT(AD$13:AD28),ROUND(SUMIFS(AD$13:AD28,$F$13:$F28,"Category",$E$13:$E28,$E43),0),""),"")</f>
        <v>1</v>
      </c>
      <c r="AE43" t="b">
        <f ca="1">+IFERROR(IF(COUNT(AE$13:AE28),ROUND(SUMIFS(AE$13:AE28,$F$13:$F28,"More than 1 percentage of shareholding",$E$13:$E28,$E43),0),""),"")&lt;=IFERROR(IF(COUNT(AE$13:AE28),ROUND(SUMIFS(AE$13:AE28,$F$13:$F28,"Category",$E$13:$E28,$E43),0),""),"")</f>
        <v>1</v>
      </c>
    </row>
    <row r="44" spans="5:31" hidden="1">
      <c r="E44" s="368" t="s">
        <v>912</v>
      </c>
      <c r="F44" t="str">
        <f>IF(COUNTIF(E$13:E31,E44)&gt;=1,COUNTIFS(E$13:E31,E44,F$13:F31,"Category"),"")</f>
        <v/>
      </c>
      <c r="I44" t="b">
        <f>+IFERROR(IF(COUNT(I$13:I17),ROUND(SUMIFS(I$13:I17,$F$13:$F17,"More than 1 percentage of shareholding",$E$13:$E17,$E44),0),""),"")&lt;=IFERROR(IF(COUNT(I$13:I17),ROUND(SUMIFS(I$13:I17,$F$13:$F17,"Category",$E$13:$E17,$E44),0),""),"")</f>
        <v>1</v>
      </c>
      <c r="J44" t="b">
        <f>+IFERROR(IF(COUNT(J$13:J17),ROUND(SUMIFS(J$13:J17,$F$13:$F17,"More than 1 percentage of shareholding",$E$13:$E17,$E44),0),""),"")&lt;=IFERROR(IF(COUNT(J$13:J17),ROUND(SUMIFS(J$13:J17,$F$13:$F17,"Category",$E$13:$E17,$E44),0),""),"")</f>
        <v>1</v>
      </c>
      <c r="K44" t="b">
        <f>+IFERROR(IF(COUNT(K$13:K17),ROUND(SUMIFS(K$13:K17,$F$13:$F17,"More than 1 percentage of shareholding",$E$13:$E17,$E44),0),""),"")&lt;=IFERROR(IF(COUNT(K$13:K17),ROUND(SUMIFS(K$13:K17,$F$13:$F17,"Category",$E$13:$E17,$E44),0),""),"")</f>
        <v>1</v>
      </c>
      <c r="L44" t="b">
        <f>+IFERROR(IF(COUNT(L$13:L17),ROUND(SUMIFS(L$13:L17,$F$13:$F17,"More than 1 percentage of shareholding",$E$13:$E17,$E44),0),""),"")&lt;=IFERROR(IF(COUNT(L$13:L17),ROUND(SUMIFS(L$13:L17,$F$13:$F17,"Category",$E$13:$E17,$E44),0),""),"")</f>
        <v>1</v>
      </c>
      <c r="M44" t="b">
        <f>+IFERROR(IF(COUNT(M$13:M17),ROUND(SUMIFS(M$13:M17,$F$13:$F17,"More than 1 percentage of shareholding",$E$13:$E17,$E44),0),""),"")&lt;=IFERROR(IF(COUNT(M$13:M17),ROUND(SUMIFS(M$13:M17,$F$13:$F17,"Category",$E$13:$E17,$E44),0),""),"")</f>
        <v>1</v>
      </c>
      <c r="N44" t="b">
        <f>+IFERROR(IF(COUNT(N$13:N17),ROUND(SUMIFS(N$13:N17,$F$13:$F17,"More than 1 percentage of shareholding",$E$13:$E17,$E44),0),""),"")&lt;=IFERROR(IF(COUNT(N$13:N17),ROUND(SUMIFS(N$13:N17,$F$13:$F17,"Category",$E$13:$E17,$E44),0),""),"")</f>
        <v>1</v>
      </c>
      <c r="O44" t="b">
        <f>+IFERROR(IF(COUNT(O$13:O17),ROUND(SUMIFS(O$13:O17,$F$13:$F17,"More than 1 percentage of shareholding",$E$13:$E17,$E44),0),""),"")&lt;=IFERROR(IF(COUNT(O$13:O17),ROUND(SUMIFS(O$13:O17,$F$13:$F17,"Category",$E$13:$E17,$E44),0),""),"")</f>
        <v>1</v>
      </c>
      <c r="P44" t="b">
        <f>+IFERROR(IF(COUNT(P$13:P17),ROUND(SUMIFS(P$13:P17,$F$13:$F17,"More than 1 percentage of shareholding",$E$13:$E17,$E44),0),""),"")&lt;=IFERROR(IF(COUNT(P$13:P17),ROUND(SUMIFS(P$13:P17,$F$13:$F17,"Category",$E$13:$E17,$E44),0),""),"")</f>
        <v>1</v>
      </c>
      <c r="Q44" t="b">
        <f>+IFERROR(IF(COUNT(Q$13:Q17),ROUND(SUMIFS(Q$13:Q17,$F$13:$F17,"More than 1 percentage of shareholding",$E$13:$E17,$E44),0),""),"")&lt;=IFERROR(IF(COUNT(Q$13:Q17),ROUND(SUMIFS(Q$13:Q17,$F$13:$F17,"Category",$E$13:$E17,$E44),0),""),"")</f>
        <v>1</v>
      </c>
      <c r="R44" t="b">
        <f>+IFERROR(IF(COUNT(R$13:R17),ROUND(SUMIFS(R$13:R17,$F$13:$F17,"More than 1 percentage of shareholding",$E$13:$E17,$E44),0),""),"")&lt;=IFERROR(IF(COUNT(R$13:R17),ROUND(SUMIFS(R$13:R17,$F$13:$F17,"Category",$E$13:$E17,$E44),0),""),"")</f>
        <v>1</v>
      </c>
      <c r="S44" t="b">
        <f>+IFERROR(IF(COUNT(S$13:S17),ROUND(SUMIFS(S$13:S17,$F$13:$F17,"More than 1 percentage of shareholding",$E$13:$E17,$E44),0),""),"")&lt;=IFERROR(IF(COUNT(S$13:S17),ROUND(SUMIFS(S$13:S17,$F$13:$F17,"Category",$E$13:$E17,$E44),0),""),"")</f>
        <v>1</v>
      </c>
      <c r="T44" t="b">
        <f>+IFERROR(IF(COUNT(T$13:T17),ROUND(SUMIFS(T$13:T17,$F$13:$F17,"More than 1 percentage of shareholding",$E$13:$E17,$E44),0),""),"")&lt;=IFERROR(IF(COUNT(T$13:T17),ROUND(SUMIFS(T$13:T17,$F$13:$F17,"Category",$E$13:$E17,$E44),0),""),"")</f>
        <v>1</v>
      </c>
      <c r="U44" t="b">
        <f>+IFERROR(IF(COUNT(U$13:U17),ROUND(SUMIFS(U$13:U17,$F$13:$F17,"More than 1 percentage of shareholding",$E$13:$E17,$E44),0),""),"")&lt;=IFERROR(IF(COUNT(U$13:U17),ROUND(SUMIFS(U$13:U17,$F$13:$F17,"Category",$E$13:$E17,$E44),0),""),"")</f>
        <v>1</v>
      </c>
      <c r="V44" t="b">
        <f>+IFERROR(IF(COUNT(V$13:V17),ROUND(SUMIFS(V$13:V17,$F$13:$F17,"More than 1 percentage of shareholding",$E$13:$E17,$E44),0),""),"")&lt;=IFERROR(IF(COUNT(V$13:V17),ROUND(SUMIFS(V$13:V17,$F$13:$F17,"Category",$E$13:$E17,$E44),0),""),"")</f>
        <v>1</v>
      </c>
      <c r="W44" t="b">
        <f>+IFERROR(IF(COUNT(W$13:W17),ROUND(SUMIFS(W$13:W17,$F$13:$F17,"More than 1 percentage of shareholding",$E$13:$E17,$E44),0),""),"")&lt;=IFERROR(IF(COUNT(W$13:W17),ROUND(SUMIFS(W$13:W17,$F$13:$F17,"Category",$E$13:$E17,$E44),0),""),"")</f>
        <v>1</v>
      </c>
      <c r="X44" t="b">
        <f>+IFERROR(IF(COUNT(X$13:X17),ROUND(SUMIFS(X$13:X17,$F$13:$F17,"More than 1 percentage of shareholding",$E$13:$E17,$E44),0),""),"")&lt;=IFERROR(IF(COUNT(X$13:X17),ROUND(SUMIFS(X$13:X17,$F$13:$F17,"Category",$E$13:$E17,$E44),0),""),"")</f>
        <v>1</v>
      </c>
      <c r="Y44" t="b">
        <f>+IFERROR(IF(COUNT(Y$13:Y17),ROUND(SUMIFS(Y$13:Y17,$F$13:$F17,"More than 1 percentage of shareholding",$E$13:$E17,$E44),0),""),"")&lt;=IFERROR(IF(COUNT(Y$13:Y17),ROUND(SUMIFS(Y$13:Y17,$F$13:$F17,"Category",$E$13:$E17,$E44),0),""),"")</f>
        <v>1</v>
      </c>
      <c r="Z44" t="b">
        <f>+IFERROR(IF(COUNT(Z$13:Z17),ROUND(SUMIFS(Z$13:Z17,$F$13:$F17,"More than 1 percentage of shareholding",$E$13:$E17,$E44),0),""),"")&lt;=IFERROR(IF(COUNT(Z$13:Z17),ROUND(SUMIFS(Z$13:Z17,$F$13:$F17,"Category",$E$13:$E17,$E44),0),""),"")</f>
        <v>1</v>
      </c>
      <c r="AA44" t="b">
        <f>+IFERROR(IF(COUNT(AA$13:AA17),ROUND(SUMIFS(AA$13:AA17,$F$13:$F17,"More than 1 percentage of shareholding",$E$13:$E17,$E44),0),""),"")&lt;=IFERROR(IF(COUNT(AA$13:AA17),ROUND(SUMIFS(AA$13:AA17,$F$13:$F17,"Category",$E$13:$E17,$E44),0),""),"")</f>
        <v>1</v>
      </c>
      <c r="AC44" t="b">
        <f ca="1">+IFERROR(IF(COUNT(AC$13:AC29),ROUND(SUMIFS(AC$13:AC29,$F$13:$F29,"More than 1 percentage of shareholding",$E$13:$E29,$E44),0),""),"")&lt;=IFERROR(IF(COUNT(AC$13:AC29),ROUND(SUMIFS(AC$13:AC29,$F$13:$F29,"Category",$E$13:$E29,$E44),0),""),"")</f>
        <v>1</v>
      </c>
      <c r="AD44" t="b">
        <f ca="1">+IFERROR(IF(COUNT(AD$13:AD29),ROUND(SUMIFS(AD$13:AD29,$F$13:$F29,"More than 1 percentage of shareholding",$E$13:$E29,$E44),0),""),"")&lt;=IFERROR(IF(COUNT(AD$13:AD29),ROUND(SUMIFS(AD$13:AD29,$F$13:$F29,"Category",$E$13:$E29,$E44),0),""),"")</f>
        <v>1</v>
      </c>
      <c r="AE44" t="b">
        <f ca="1">+IFERROR(IF(COUNT(AE$13:AE29),ROUND(SUMIFS(AE$13:AE29,$F$13:$F29,"More than 1 percentage of shareholding",$E$13:$E29,$E44),0),""),"")&lt;=IFERROR(IF(COUNT(AE$13:AE29),ROUND(SUMIFS(AE$13:AE29,$F$13:$F29,"Category",$E$13:$E29,$E44),0),""),"")</f>
        <v>1</v>
      </c>
    </row>
    <row r="45" spans="5:31" hidden="1">
      <c r="E45" s="368" t="s">
        <v>846</v>
      </c>
      <c r="F45" t="str">
        <f>IF(COUNTIF(E$13:E32,E45)&gt;=1,COUNTIFS(E$13:E32,E45,F$13:F32,"Category"),"")</f>
        <v/>
      </c>
      <c r="I45" t="b">
        <f>+IFERROR(IF(COUNT(I$13:I17),ROUND(SUMIFS(I$13:I17,$F$13:$F17,"More than 1 percentage of shareholding",$E$13:$E17,$E45),0),""),"")&lt;=IFERROR(IF(COUNT(I$13:I17),ROUND(SUMIFS(I$13:I17,$F$13:$F17,"Category",$E$13:$E17,$E45),0),""),"")</f>
        <v>1</v>
      </c>
      <c r="J45" t="b">
        <f>+IFERROR(IF(COUNT(J$13:J17),ROUND(SUMIFS(J$13:J17,$F$13:$F17,"More than 1 percentage of shareholding",$E$13:$E17,$E45),0),""),"")&lt;=IFERROR(IF(COUNT(J$13:J17),ROUND(SUMIFS(J$13:J17,$F$13:$F17,"Category",$E$13:$E17,$E45),0),""),"")</f>
        <v>1</v>
      </c>
      <c r="K45" t="b">
        <f>+IFERROR(IF(COUNT(K$13:K17),ROUND(SUMIFS(K$13:K17,$F$13:$F17,"More than 1 percentage of shareholding",$E$13:$E17,$E45),0),""),"")&lt;=IFERROR(IF(COUNT(K$13:K17),ROUND(SUMIFS(K$13:K17,$F$13:$F17,"Category",$E$13:$E17,$E45),0),""),"")</f>
        <v>1</v>
      </c>
      <c r="L45" t="b">
        <f>+IFERROR(IF(COUNT(L$13:L17),ROUND(SUMIFS(L$13:L17,$F$13:$F17,"More than 1 percentage of shareholding",$E$13:$E17,$E45),0),""),"")&lt;=IFERROR(IF(COUNT(L$13:L17),ROUND(SUMIFS(L$13:L17,$F$13:$F17,"Category",$E$13:$E17,$E45),0),""),"")</f>
        <v>1</v>
      </c>
      <c r="M45" t="b">
        <f>+IFERROR(IF(COUNT(M$13:M17),ROUND(SUMIFS(M$13:M17,$F$13:$F17,"More than 1 percentage of shareholding",$E$13:$E17,$E45),0),""),"")&lt;=IFERROR(IF(COUNT(M$13:M17),ROUND(SUMIFS(M$13:M17,$F$13:$F17,"Category",$E$13:$E17,$E45),0),""),"")</f>
        <v>1</v>
      </c>
      <c r="N45" t="b">
        <f>+IFERROR(IF(COUNT(N$13:N17),ROUND(SUMIFS(N$13:N17,$F$13:$F17,"More than 1 percentage of shareholding",$E$13:$E17,$E45),0),""),"")&lt;=IFERROR(IF(COUNT(N$13:N17),ROUND(SUMIFS(N$13:N17,$F$13:$F17,"Category",$E$13:$E17,$E45),0),""),"")</f>
        <v>1</v>
      </c>
      <c r="O45" t="b">
        <f>+IFERROR(IF(COUNT(O$13:O17),ROUND(SUMIFS(O$13:O17,$F$13:$F17,"More than 1 percentage of shareholding",$E$13:$E17,$E45),0),""),"")&lt;=IFERROR(IF(COUNT(O$13:O17),ROUND(SUMIFS(O$13:O17,$F$13:$F17,"Category",$E$13:$E17,$E45),0),""),"")</f>
        <v>1</v>
      </c>
      <c r="P45" t="b">
        <f>+IFERROR(IF(COUNT(P$13:P17),ROUND(SUMIFS(P$13:P17,$F$13:$F17,"More than 1 percentage of shareholding",$E$13:$E17,$E45),0),""),"")&lt;=IFERROR(IF(COUNT(P$13:P17),ROUND(SUMIFS(P$13:P17,$F$13:$F17,"Category",$E$13:$E17,$E45),0),""),"")</f>
        <v>1</v>
      </c>
      <c r="Q45" t="b">
        <f>+IFERROR(IF(COUNT(Q$13:Q17),ROUND(SUMIFS(Q$13:Q17,$F$13:$F17,"More than 1 percentage of shareholding",$E$13:$E17,$E45),0),""),"")&lt;=IFERROR(IF(COUNT(Q$13:Q17),ROUND(SUMIFS(Q$13:Q17,$F$13:$F17,"Category",$E$13:$E17,$E45),0),""),"")</f>
        <v>1</v>
      </c>
      <c r="R45" t="b">
        <f>+IFERROR(IF(COUNT(R$13:R17),ROUND(SUMIFS(R$13:R17,$F$13:$F17,"More than 1 percentage of shareholding",$E$13:$E17,$E45),0),""),"")&lt;=IFERROR(IF(COUNT(R$13:R17),ROUND(SUMIFS(R$13:R17,$F$13:$F17,"Category",$E$13:$E17,$E45),0),""),"")</f>
        <v>1</v>
      </c>
      <c r="S45" t="b">
        <f>+IFERROR(IF(COUNT(S$13:S17),ROUND(SUMIFS(S$13:S17,$F$13:$F17,"More than 1 percentage of shareholding",$E$13:$E17,$E45),0),""),"")&lt;=IFERROR(IF(COUNT(S$13:S17),ROUND(SUMIFS(S$13:S17,$F$13:$F17,"Category",$E$13:$E17,$E45),0),""),"")</f>
        <v>1</v>
      </c>
      <c r="T45" t="b">
        <f>+IFERROR(IF(COUNT(T$13:T17),ROUND(SUMIFS(T$13:T17,$F$13:$F17,"More than 1 percentage of shareholding",$E$13:$E17,$E45),0),""),"")&lt;=IFERROR(IF(COUNT(T$13:T17),ROUND(SUMIFS(T$13:T17,$F$13:$F17,"Category",$E$13:$E17,$E45),0),""),"")</f>
        <v>1</v>
      </c>
      <c r="U45" t="b">
        <f>+IFERROR(IF(COUNT(U$13:U17),ROUND(SUMIFS(U$13:U17,$F$13:$F17,"More than 1 percentage of shareholding",$E$13:$E17,$E45),0),""),"")&lt;=IFERROR(IF(COUNT(U$13:U17),ROUND(SUMIFS(U$13:U17,$F$13:$F17,"Category",$E$13:$E17,$E45),0),""),"")</f>
        <v>1</v>
      </c>
      <c r="V45" t="b">
        <f>+IFERROR(IF(COUNT(V$13:V17),ROUND(SUMIFS(V$13:V17,$F$13:$F17,"More than 1 percentage of shareholding",$E$13:$E17,$E45),0),""),"")&lt;=IFERROR(IF(COUNT(V$13:V17),ROUND(SUMIFS(V$13:V17,$F$13:$F17,"Category",$E$13:$E17,$E45),0),""),"")</f>
        <v>1</v>
      </c>
      <c r="W45" t="b">
        <f>+IFERROR(IF(COUNT(W$13:W17),ROUND(SUMIFS(W$13:W17,$F$13:$F17,"More than 1 percentage of shareholding",$E$13:$E17,$E45),0),""),"")&lt;=IFERROR(IF(COUNT(W$13:W17),ROUND(SUMIFS(W$13:W17,$F$13:$F17,"Category",$E$13:$E17,$E45),0),""),"")</f>
        <v>1</v>
      </c>
      <c r="X45" t="b">
        <f>+IFERROR(IF(COUNT(X$13:X17),ROUND(SUMIFS(X$13:X17,$F$13:$F17,"More than 1 percentage of shareholding",$E$13:$E17,$E45),0),""),"")&lt;=IFERROR(IF(COUNT(X$13:X17),ROUND(SUMIFS(X$13:X17,$F$13:$F17,"Category",$E$13:$E17,$E45),0),""),"")</f>
        <v>1</v>
      </c>
      <c r="Y45" t="b">
        <f>+IFERROR(IF(COUNT(Y$13:Y17),ROUND(SUMIFS(Y$13:Y17,$F$13:$F17,"More than 1 percentage of shareholding",$E$13:$E17,$E45),0),""),"")&lt;=IFERROR(IF(COUNT(Y$13:Y17),ROUND(SUMIFS(Y$13:Y17,$F$13:$F17,"Category",$E$13:$E17,$E45),0),""),"")</f>
        <v>1</v>
      </c>
      <c r="Z45" t="b">
        <f>+IFERROR(IF(COUNT(Z$13:Z17),ROUND(SUMIFS(Z$13:Z17,$F$13:$F17,"More than 1 percentage of shareholding",$E$13:$E17,$E45),0),""),"")&lt;=IFERROR(IF(COUNT(Z$13:Z17),ROUND(SUMIFS(Z$13:Z17,$F$13:$F17,"Category",$E$13:$E17,$E45),0),""),"")</f>
        <v>1</v>
      </c>
      <c r="AA45" t="b">
        <f>+IFERROR(IF(COUNT(AA$13:AA17),ROUND(SUMIFS(AA$13:AA17,$F$13:$F17,"More than 1 percentage of shareholding",$E$13:$E17,$E45),0),""),"")&lt;=IFERROR(IF(COUNT(AA$13:AA17),ROUND(SUMIFS(AA$13:AA17,$F$13:$F17,"Category",$E$13:$E17,$E45),0),""),"")</f>
        <v>1</v>
      </c>
      <c r="AC45" t="b">
        <f ca="1">+IFERROR(IF(COUNT(AC$13:AC30),ROUND(SUMIFS(AC$13:AC30,$F$13:$F30,"More than 1 percentage of shareholding",$E$13:$E30,$E45),0),""),"")&lt;=IFERROR(IF(COUNT(AC$13:AC30),ROUND(SUMIFS(AC$13:AC30,$F$13:$F30,"Category",$E$13:$E30,$E45),0),""),"")</f>
        <v>1</v>
      </c>
      <c r="AD45" t="b">
        <f ca="1">+IFERROR(IF(COUNT(AD$13:AD30),ROUND(SUMIFS(AD$13:AD30,$F$13:$F30,"More than 1 percentage of shareholding",$E$13:$E30,$E45),0),""),"")&lt;=IFERROR(IF(COUNT(AD$13:AD30),ROUND(SUMIFS(AD$13:AD30,$F$13:$F30,"Category",$E$13:$E30,$E45),0),""),"")</f>
        <v>1</v>
      </c>
      <c r="AE45" t="b">
        <f ca="1">+IFERROR(IF(COUNT(AE$13:AE30),ROUND(SUMIFS(AE$13:AE30,$F$13:$F30,"More than 1 percentage of shareholding",$E$13:$E30,$E45),0),""),"")&lt;=IFERROR(IF(COUNT(AE$13:AE30),ROUND(SUMIFS(AE$13:AE30,$F$13:$F30,"Category",$E$13:$E30,$E45),0),""),"")</f>
        <v>1</v>
      </c>
    </row>
    <row r="46" spans="5:31" hidden="1">
      <c r="E46" s="368" t="s">
        <v>913</v>
      </c>
      <c r="F46" t="str">
        <f>IF(COUNTIF(E$13:E33,E46)&gt;=1,COUNTIFS(E$13:E33,E46,F$13:F33,"Category"),"")</f>
        <v/>
      </c>
      <c r="I46" t="b">
        <f>+IFERROR(IF(COUNT(I$13:I17),ROUND(SUMIFS(I$13:I17,$F$13:$F17,"More than 1 percentage of shareholding",$E$13:$E17,$E46),0),""),"")&lt;=IFERROR(IF(COUNT(I$13:I17),ROUND(SUMIFS(I$13:I17,$F$13:$F17,"Category",$E$13:$E17,$E46),0),""),"")</f>
        <v>1</v>
      </c>
      <c r="J46" t="b">
        <f>+IFERROR(IF(COUNT(J$13:J17),ROUND(SUMIFS(J$13:J17,$F$13:$F17,"More than 1 percentage of shareholding",$E$13:$E17,$E46),0),""),"")&lt;=IFERROR(IF(COUNT(J$13:J17),ROUND(SUMIFS(J$13:J17,$F$13:$F17,"Category",$E$13:$E17,$E46),0),""),"")</f>
        <v>1</v>
      </c>
      <c r="K46" t="b">
        <f>+IFERROR(IF(COUNT(K$13:K17),ROUND(SUMIFS(K$13:K17,$F$13:$F17,"More than 1 percentage of shareholding",$E$13:$E17,$E46),0),""),"")&lt;=IFERROR(IF(COUNT(K$13:K17),ROUND(SUMIFS(K$13:K17,$F$13:$F17,"Category",$E$13:$E17,$E46),0),""),"")</f>
        <v>1</v>
      </c>
      <c r="L46" t="b">
        <f>+IFERROR(IF(COUNT(L$13:L17),ROUND(SUMIFS(L$13:L17,$F$13:$F17,"More than 1 percentage of shareholding",$E$13:$E17,$E46),0),""),"")&lt;=IFERROR(IF(COUNT(L$13:L17),ROUND(SUMIFS(L$13:L17,$F$13:$F17,"Category",$E$13:$E17,$E46),0),""),"")</f>
        <v>1</v>
      </c>
      <c r="M46" t="b">
        <f>+IFERROR(IF(COUNT(M$13:M17),ROUND(SUMIFS(M$13:M17,$F$13:$F17,"More than 1 percentage of shareholding",$E$13:$E17,$E46),0),""),"")&lt;=IFERROR(IF(COUNT(M$13:M17),ROUND(SUMIFS(M$13:M17,$F$13:$F17,"Category",$E$13:$E17,$E46),0),""),"")</f>
        <v>1</v>
      </c>
      <c r="N46" t="b">
        <f>+IFERROR(IF(COUNT(N$13:N17),ROUND(SUMIFS(N$13:N17,$F$13:$F17,"More than 1 percentage of shareholding",$E$13:$E17,$E46),0),""),"")&lt;=IFERROR(IF(COUNT(N$13:N17),ROUND(SUMIFS(N$13:N17,$F$13:$F17,"Category",$E$13:$E17,$E46),0),""),"")</f>
        <v>1</v>
      </c>
      <c r="O46" t="b">
        <f>+IFERROR(IF(COUNT(O$13:O17),ROUND(SUMIFS(O$13:O17,$F$13:$F17,"More than 1 percentage of shareholding",$E$13:$E17,$E46),0),""),"")&lt;=IFERROR(IF(COUNT(O$13:O17),ROUND(SUMIFS(O$13:O17,$F$13:$F17,"Category",$E$13:$E17,$E46),0),""),"")</f>
        <v>1</v>
      </c>
      <c r="P46" t="b">
        <f>+IFERROR(IF(COUNT(P$13:P17),ROUND(SUMIFS(P$13:P17,$F$13:$F17,"More than 1 percentage of shareholding",$E$13:$E17,$E46),0),""),"")&lt;=IFERROR(IF(COUNT(P$13:P17),ROUND(SUMIFS(P$13:P17,$F$13:$F17,"Category",$E$13:$E17,$E46),0),""),"")</f>
        <v>1</v>
      </c>
      <c r="Q46" t="b">
        <f>+IFERROR(IF(COUNT(Q$13:Q17),ROUND(SUMIFS(Q$13:Q17,$F$13:$F17,"More than 1 percentage of shareholding",$E$13:$E17,$E46),0),""),"")&lt;=IFERROR(IF(COUNT(Q$13:Q17),ROUND(SUMIFS(Q$13:Q17,$F$13:$F17,"Category",$E$13:$E17,$E46),0),""),"")</f>
        <v>1</v>
      </c>
      <c r="R46" t="b">
        <f>+IFERROR(IF(COUNT(R$13:R17),ROUND(SUMIFS(R$13:R17,$F$13:$F17,"More than 1 percentage of shareholding",$E$13:$E17,$E46),0),""),"")&lt;=IFERROR(IF(COUNT(R$13:R17),ROUND(SUMIFS(R$13:R17,$F$13:$F17,"Category",$E$13:$E17,$E46),0),""),"")</f>
        <v>1</v>
      </c>
      <c r="S46" t="b">
        <f>+IFERROR(IF(COUNT(S$13:S17),ROUND(SUMIFS(S$13:S17,$F$13:$F17,"More than 1 percentage of shareholding",$E$13:$E17,$E46),0),""),"")&lt;=IFERROR(IF(COUNT(S$13:S17),ROUND(SUMIFS(S$13:S17,$F$13:$F17,"Category",$E$13:$E17,$E46),0),""),"")</f>
        <v>1</v>
      </c>
      <c r="T46" t="b">
        <f>+IFERROR(IF(COUNT(T$13:T17),ROUND(SUMIFS(T$13:T17,$F$13:$F17,"More than 1 percentage of shareholding",$E$13:$E17,$E46),0),""),"")&lt;=IFERROR(IF(COUNT(T$13:T17),ROUND(SUMIFS(T$13:T17,$F$13:$F17,"Category",$E$13:$E17,$E46),0),""),"")</f>
        <v>1</v>
      </c>
      <c r="U46" t="b">
        <f>+IFERROR(IF(COUNT(U$13:U17),ROUND(SUMIFS(U$13:U17,$F$13:$F17,"More than 1 percentage of shareholding",$E$13:$E17,$E46),0),""),"")&lt;=IFERROR(IF(COUNT(U$13:U17),ROUND(SUMIFS(U$13:U17,$F$13:$F17,"Category",$E$13:$E17,$E46),0),""),"")</f>
        <v>1</v>
      </c>
      <c r="V46" t="b">
        <f>+IFERROR(IF(COUNT(V$13:V17),ROUND(SUMIFS(V$13:V17,$F$13:$F17,"More than 1 percentage of shareholding",$E$13:$E17,$E46),0),""),"")&lt;=IFERROR(IF(COUNT(V$13:V17),ROUND(SUMIFS(V$13:V17,$F$13:$F17,"Category",$E$13:$E17,$E46),0),""),"")</f>
        <v>1</v>
      </c>
      <c r="W46" t="b">
        <f>+IFERROR(IF(COUNT(W$13:W17),ROUND(SUMIFS(W$13:W17,$F$13:$F17,"More than 1 percentage of shareholding",$E$13:$E17,$E46),0),""),"")&lt;=IFERROR(IF(COUNT(W$13:W17),ROUND(SUMIFS(W$13:W17,$F$13:$F17,"Category",$E$13:$E17,$E46),0),""),"")</f>
        <v>1</v>
      </c>
      <c r="X46" t="b">
        <f>+IFERROR(IF(COUNT(X$13:X17),ROUND(SUMIFS(X$13:X17,$F$13:$F17,"More than 1 percentage of shareholding",$E$13:$E17,$E46),0),""),"")&lt;=IFERROR(IF(COUNT(X$13:X17),ROUND(SUMIFS(X$13:X17,$F$13:$F17,"Category",$E$13:$E17,$E46),0),""),"")</f>
        <v>1</v>
      </c>
      <c r="Y46" t="b">
        <f>+IFERROR(IF(COUNT(Y$13:Y17),ROUND(SUMIFS(Y$13:Y17,$F$13:$F17,"More than 1 percentage of shareholding",$E$13:$E17,$E46),0),""),"")&lt;=IFERROR(IF(COUNT(Y$13:Y17),ROUND(SUMIFS(Y$13:Y17,$F$13:$F17,"Category",$E$13:$E17,$E46),0),""),"")</f>
        <v>1</v>
      </c>
      <c r="Z46" t="b">
        <f>+IFERROR(IF(COUNT(Z$13:Z17),ROUND(SUMIFS(Z$13:Z17,$F$13:$F17,"More than 1 percentage of shareholding",$E$13:$E17,$E46),0),""),"")&lt;=IFERROR(IF(COUNT(Z$13:Z17),ROUND(SUMIFS(Z$13:Z17,$F$13:$F17,"Category",$E$13:$E17,$E46),0),""),"")</f>
        <v>1</v>
      </c>
      <c r="AA46" t="b">
        <f>+IFERROR(IF(COUNT(AA$13:AA17),ROUND(SUMIFS(AA$13:AA17,$F$13:$F17,"More than 1 percentage of shareholding",$E$13:$E17,$E46),0),""),"")&lt;=IFERROR(IF(COUNT(AA$13:AA17),ROUND(SUMIFS(AA$13:AA17,$F$13:$F17,"Category",$E$13:$E17,$E46),0),""),"")</f>
        <v>1</v>
      </c>
      <c r="AC46" t="b">
        <f ca="1">+IFERROR(IF(COUNT(AC$13:AC31),ROUND(SUMIFS(AC$13:AC31,$F$13:$F31,"More than 1 percentage of shareholding",$E$13:$E31,$E46),0),""),"")&lt;=IFERROR(IF(COUNT(AC$13:AC31),ROUND(SUMIFS(AC$13:AC31,$F$13:$F31,"Category",$E$13:$E31,$E46),0),""),"")</f>
        <v>1</v>
      </c>
      <c r="AD46" t="b">
        <f ca="1">+IFERROR(IF(COUNT(AD$13:AD31),ROUND(SUMIFS(AD$13:AD31,$F$13:$F31,"More than 1 percentage of shareholding",$E$13:$E31,$E46),0),""),"")&lt;=IFERROR(IF(COUNT(AD$13:AD31),ROUND(SUMIFS(AD$13:AD31,$F$13:$F31,"Category",$E$13:$E31,$E46),0),""),"")</f>
        <v>1</v>
      </c>
      <c r="AE46" t="b">
        <f ca="1">+IFERROR(IF(COUNT(AE$13:AE31),ROUND(SUMIFS(AE$13:AE31,$F$13:$F31,"More than 1 percentage of shareholding",$E$13:$E31,$E46),0),""),"")&lt;=IFERROR(IF(COUNT(AE$13:AE31),ROUND(SUMIFS(AE$13:AE31,$F$13:$F31,"Category",$E$13:$E31,$E46),0),""),"")</f>
        <v>1</v>
      </c>
    </row>
    <row r="47" spans="5:31" hidden="1">
      <c r="E47" s="368" t="s">
        <v>914</v>
      </c>
      <c r="F47" t="str">
        <f>IF(COUNTIF(E$13:E34,E47)&gt;=1,COUNTIFS(E$13:E34,E47,F$13:F34,"Category"),"")</f>
        <v/>
      </c>
      <c r="I47" t="b">
        <f>+IFERROR(IF(COUNT(I$13:I17),ROUND(SUMIFS(I$13:I17,$F$13:$F17,"More than 1 percentage of shareholding",$E$13:$E17,$E47),0),""),"")&lt;=IFERROR(IF(COUNT(I$13:I17),ROUND(SUMIFS(I$13:I17,$F$13:$F17,"Category",$E$13:$E17,$E47),0),""),"")</f>
        <v>1</v>
      </c>
      <c r="J47" t="b">
        <f>+IFERROR(IF(COUNT(J$13:J17),ROUND(SUMIFS(J$13:J17,$F$13:$F17,"More than 1 percentage of shareholding",$E$13:$E17,$E47),0),""),"")&lt;=IFERROR(IF(COUNT(J$13:J17),ROUND(SUMIFS(J$13:J17,$F$13:$F17,"Category",$E$13:$E17,$E47),0),""),"")</f>
        <v>1</v>
      </c>
      <c r="K47" t="b">
        <f>+IFERROR(IF(COUNT(K$13:K17),ROUND(SUMIFS(K$13:K17,$F$13:$F17,"More than 1 percentage of shareholding",$E$13:$E17,$E47),0),""),"")&lt;=IFERROR(IF(COUNT(K$13:K17),ROUND(SUMIFS(K$13:K17,$F$13:$F17,"Category",$E$13:$E17,$E47),0),""),"")</f>
        <v>1</v>
      </c>
      <c r="L47" t="b">
        <f>+IFERROR(IF(COUNT(L$13:L17),ROUND(SUMIFS(L$13:L17,$F$13:$F17,"More than 1 percentage of shareholding",$E$13:$E17,$E47),0),""),"")&lt;=IFERROR(IF(COUNT(L$13:L17),ROUND(SUMIFS(L$13:L17,$F$13:$F17,"Category",$E$13:$E17,$E47),0),""),"")</f>
        <v>1</v>
      </c>
      <c r="M47" t="b">
        <f>+IFERROR(IF(COUNT(M$13:M17),ROUND(SUMIFS(M$13:M17,$F$13:$F17,"More than 1 percentage of shareholding",$E$13:$E17,$E47),0),""),"")&lt;=IFERROR(IF(COUNT(M$13:M17),ROUND(SUMIFS(M$13:M17,$F$13:$F17,"Category",$E$13:$E17,$E47),0),""),"")</f>
        <v>1</v>
      </c>
      <c r="N47" t="b">
        <f>+IFERROR(IF(COUNT(N$13:N17),ROUND(SUMIFS(N$13:N17,$F$13:$F17,"More than 1 percentage of shareholding",$E$13:$E17,$E47),0),""),"")&lt;=IFERROR(IF(COUNT(N$13:N17),ROUND(SUMIFS(N$13:N17,$F$13:$F17,"Category",$E$13:$E17,$E47),0),""),"")</f>
        <v>1</v>
      </c>
      <c r="O47" t="b">
        <f>+IFERROR(IF(COUNT(O$13:O17),ROUND(SUMIFS(O$13:O17,$F$13:$F17,"More than 1 percentage of shareholding",$E$13:$E17,$E47),0),""),"")&lt;=IFERROR(IF(COUNT(O$13:O17),ROUND(SUMIFS(O$13:O17,$F$13:$F17,"Category",$E$13:$E17,$E47),0),""),"")</f>
        <v>1</v>
      </c>
      <c r="P47" t="b">
        <f>+IFERROR(IF(COUNT(P$13:P17),ROUND(SUMIFS(P$13:P17,$F$13:$F17,"More than 1 percentage of shareholding",$E$13:$E17,$E47),0),""),"")&lt;=IFERROR(IF(COUNT(P$13:P17),ROUND(SUMIFS(P$13:P17,$F$13:$F17,"Category",$E$13:$E17,$E47),0),""),"")</f>
        <v>1</v>
      </c>
      <c r="Q47" t="b">
        <f>+IFERROR(IF(COUNT(Q$13:Q17),ROUND(SUMIFS(Q$13:Q17,$F$13:$F17,"More than 1 percentage of shareholding",$E$13:$E17,$E47),0),""),"")&lt;=IFERROR(IF(COUNT(Q$13:Q17),ROUND(SUMIFS(Q$13:Q17,$F$13:$F17,"Category",$E$13:$E17,$E47),0),""),"")</f>
        <v>1</v>
      </c>
      <c r="R47" t="b">
        <f>+IFERROR(IF(COUNT(R$13:R17),ROUND(SUMIFS(R$13:R17,$F$13:$F17,"More than 1 percentage of shareholding",$E$13:$E17,$E47),0),""),"")&lt;=IFERROR(IF(COUNT(R$13:R17),ROUND(SUMIFS(R$13:R17,$F$13:$F17,"Category",$E$13:$E17,$E47),0),""),"")</f>
        <v>1</v>
      </c>
      <c r="S47" t="b">
        <f>+IFERROR(IF(COUNT(S$13:S17),ROUND(SUMIFS(S$13:S17,$F$13:$F17,"More than 1 percentage of shareholding",$E$13:$E17,$E47),0),""),"")&lt;=IFERROR(IF(COUNT(S$13:S17),ROUND(SUMIFS(S$13:S17,$F$13:$F17,"Category",$E$13:$E17,$E47),0),""),"")</f>
        <v>1</v>
      </c>
      <c r="T47" t="b">
        <f>+IFERROR(IF(COUNT(T$13:T17),ROUND(SUMIFS(T$13:T17,$F$13:$F17,"More than 1 percentage of shareholding",$E$13:$E17,$E47),0),""),"")&lt;=IFERROR(IF(COUNT(T$13:T17),ROUND(SUMIFS(T$13:T17,$F$13:$F17,"Category",$E$13:$E17,$E47),0),""),"")</f>
        <v>1</v>
      </c>
      <c r="U47" t="b">
        <f>+IFERROR(IF(COUNT(U$13:U17),ROUND(SUMIFS(U$13:U17,$F$13:$F17,"More than 1 percentage of shareholding",$E$13:$E17,$E47),0),""),"")&lt;=IFERROR(IF(COUNT(U$13:U17),ROUND(SUMIFS(U$13:U17,$F$13:$F17,"Category",$E$13:$E17,$E47),0),""),"")</f>
        <v>1</v>
      </c>
      <c r="V47" t="b">
        <f>+IFERROR(IF(COUNT(V$13:V17),ROUND(SUMIFS(V$13:V17,$F$13:$F17,"More than 1 percentage of shareholding",$E$13:$E17,$E47),0),""),"")&lt;=IFERROR(IF(COUNT(V$13:V17),ROUND(SUMIFS(V$13:V17,$F$13:$F17,"Category",$E$13:$E17,$E47),0),""),"")</f>
        <v>1</v>
      </c>
      <c r="W47" t="b">
        <f>+IFERROR(IF(COUNT(W$13:W17),ROUND(SUMIFS(W$13:W17,$F$13:$F17,"More than 1 percentage of shareholding",$E$13:$E17,$E47),0),""),"")&lt;=IFERROR(IF(COUNT(W$13:W17),ROUND(SUMIFS(W$13:W17,$F$13:$F17,"Category",$E$13:$E17,$E47),0),""),"")</f>
        <v>1</v>
      </c>
      <c r="X47" t="b">
        <f>+IFERROR(IF(COUNT(X$13:X17),ROUND(SUMIFS(X$13:X17,$F$13:$F17,"More than 1 percentage of shareholding",$E$13:$E17,$E47),0),""),"")&lt;=IFERROR(IF(COUNT(X$13:X17),ROUND(SUMIFS(X$13:X17,$F$13:$F17,"Category",$E$13:$E17,$E47),0),""),"")</f>
        <v>1</v>
      </c>
      <c r="Y47" t="b">
        <f>+IFERROR(IF(COUNT(Y$13:Y17),ROUND(SUMIFS(Y$13:Y17,$F$13:$F17,"More than 1 percentage of shareholding",$E$13:$E17,$E47),0),""),"")&lt;=IFERROR(IF(COUNT(Y$13:Y17),ROUND(SUMIFS(Y$13:Y17,$F$13:$F17,"Category",$E$13:$E17,$E47),0),""),"")</f>
        <v>1</v>
      </c>
      <c r="Z47" t="b">
        <f>+IFERROR(IF(COUNT(Z$13:Z17),ROUND(SUMIFS(Z$13:Z17,$F$13:$F17,"More than 1 percentage of shareholding",$E$13:$E17,$E47),0),""),"")&lt;=IFERROR(IF(COUNT(Z$13:Z17),ROUND(SUMIFS(Z$13:Z17,$F$13:$F17,"Category",$E$13:$E17,$E47),0),""),"")</f>
        <v>1</v>
      </c>
      <c r="AA47" t="b">
        <f>+IFERROR(IF(COUNT(AA$13:AA17),ROUND(SUMIFS(AA$13:AA17,$F$13:$F17,"More than 1 percentage of shareholding",$E$13:$E17,$E47),0),""),"")&lt;=IFERROR(IF(COUNT(AA$13:AA17),ROUND(SUMIFS(AA$13:AA17,$F$13:$F17,"Category",$E$13:$E17,$E47),0),""),"")</f>
        <v>1</v>
      </c>
      <c r="AC47" t="b">
        <f ca="1">+IFERROR(IF(COUNT(AC$13:AC32),ROUND(SUMIFS(AC$13:AC32,$F$13:$F32,"More than 1 percentage of shareholding",$E$13:$E32,$E47),0),""),"")&lt;=IFERROR(IF(COUNT(AC$13:AC32),ROUND(SUMIFS(AC$13:AC32,$F$13:$F32,"Category",$E$13:$E32,$E47),0),""),"")</f>
        <v>1</v>
      </c>
      <c r="AD47" t="b">
        <f ca="1">+IFERROR(IF(COUNT(AD$13:AD32),ROUND(SUMIFS(AD$13:AD32,$F$13:$F32,"More than 1 percentage of shareholding",$E$13:$E32,$E47),0),""),"")&lt;=IFERROR(IF(COUNT(AD$13:AD32),ROUND(SUMIFS(AD$13:AD32,$F$13:$F32,"Category",$E$13:$E32,$E47),0),""),"")</f>
        <v>1</v>
      </c>
      <c r="AE47" t="b">
        <f ca="1">+IFERROR(IF(COUNT(AE$13:AE32),ROUND(SUMIFS(AE$13:AE32,$F$13:$F32,"More than 1 percentage of shareholding",$E$13:$E32,$E47),0),""),"")&lt;=IFERROR(IF(COUNT(AE$13:AE32),ROUND(SUMIFS(AE$13:AE32,$F$13:$F32,"Category",$E$13:$E32,$E47),0),""),"")</f>
        <v>1</v>
      </c>
    </row>
    <row r="48" spans="5:31" hidden="1">
      <c r="E48" s="368" t="s">
        <v>583</v>
      </c>
      <c r="F48" t="str">
        <f>IF(COUNTIF(E$13:E36,E48)&gt;=1,COUNTIFS(E$13:E36,E48,F$13:F36,"Category"),"")</f>
        <v/>
      </c>
      <c r="I48" t="b">
        <f>+IFERROR(IF(COUNT(I$13:I17),ROUND(SUMIFS(I$13:I17,$F$13:$F17,"More than 1 percentage of shareholding",$E$13:$E17,$E48),0),""),"")&lt;=IFERROR(IF(COUNT(I$13:I17),ROUND(SUMIFS(I$13:I17,$F$13:$F17,"Category",$E$13:$E17,$E48),0),""),"")</f>
        <v>1</v>
      </c>
      <c r="J48" t="b">
        <f>+IFERROR(IF(COUNT(J$13:J17),ROUND(SUMIFS(J$13:J17,$F$13:$F17,"More than 1 percentage of shareholding",$E$13:$E17,$E48),0),""),"")&lt;=IFERROR(IF(COUNT(J$13:J17),ROUND(SUMIFS(J$13:J17,$F$13:$F17,"Category",$E$13:$E17,$E48),0),""),"")</f>
        <v>1</v>
      </c>
      <c r="K48" t="b">
        <f>+IFERROR(IF(COUNT(K$13:K17),ROUND(SUMIFS(K$13:K17,$F$13:$F17,"More than 1 percentage of shareholding",$E$13:$E17,$E48),0),""),"")&lt;=IFERROR(IF(COUNT(K$13:K17),ROUND(SUMIFS(K$13:K17,$F$13:$F17,"Category",$E$13:$E17,$E48),0),""),"")</f>
        <v>1</v>
      </c>
      <c r="L48" t="b">
        <f>+IFERROR(IF(COUNT(L$13:L17),ROUND(SUMIFS(L$13:L17,$F$13:$F17,"More than 1 percentage of shareholding",$E$13:$E17,$E48),0),""),"")&lt;=IFERROR(IF(COUNT(L$13:L17),ROUND(SUMIFS(L$13:L17,$F$13:$F17,"Category",$E$13:$E17,$E48),0),""),"")</f>
        <v>1</v>
      </c>
      <c r="M48" t="b">
        <f>+IFERROR(IF(COUNT(M$13:M17),ROUND(SUMIFS(M$13:M17,$F$13:$F17,"More than 1 percentage of shareholding",$E$13:$E17,$E48),0),""),"")&lt;=IFERROR(IF(COUNT(M$13:M17),ROUND(SUMIFS(M$13:M17,$F$13:$F17,"Category",$E$13:$E17,$E48),0),""),"")</f>
        <v>1</v>
      </c>
      <c r="N48" t="b">
        <f>+IFERROR(IF(COUNT(N$13:N17),ROUND(SUMIFS(N$13:N17,$F$13:$F17,"More than 1 percentage of shareholding",$E$13:$E17,$E48),0),""),"")&lt;=IFERROR(IF(COUNT(N$13:N17),ROUND(SUMIFS(N$13:N17,$F$13:$F17,"Category",$E$13:$E17,$E48),0),""),"")</f>
        <v>1</v>
      </c>
      <c r="O48" t="b">
        <f>+IFERROR(IF(COUNT(O$13:O17),ROUND(SUMIFS(O$13:O17,$F$13:$F17,"More than 1 percentage of shareholding",$E$13:$E17,$E48),0),""),"")&lt;=IFERROR(IF(COUNT(O$13:O17),ROUND(SUMIFS(O$13:O17,$F$13:$F17,"Category",$E$13:$E17,$E48),0),""),"")</f>
        <v>1</v>
      </c>
      <c r="P48" t="b">
        <f>+IFERROR(IF(COUNT(P$13:P17),ROUND(SUMIFS(P$13:P17,$F$13:$F17,"More than 1 percentage of shareholding",$E$13:$E17,$E48),0),""),"")&lt;=IFERROR(IF(COUNT(P$13:P17),ROUND(SUMIFS(P$13:P17,$F$13:$F17,"Category",$E$13:$E17,$E48),0),""),"")</f>
        <v>1</v>
      </c>
      <c r="Q48" t="b">
        <f>+IFERROR(IF(COUNT(Q$13:Q17),ROUND(SUMIFS(Q$13:Q17,$F$13:$F17,"More than 1 percentage of shareholding",$E$13:$E17,$E48),0),""),"")&lt;=IFERROR(IF(COUNT(Q$13:Q17),ROUND(SUMIFS(Q$13:Q17,$F$13:$F17,"Category",$E$13:$E17,$E48),0),""),"")</f>
        <v>1</v>
      </c>
      <c r="R48" t="b">
        <f>+IFERROR(IF(COUNT(R$13:R17),ROUND(SUMIFS(R$13:R17,$F$13:$F17,"More than 1 percentage of shareholding",$E$13:$E17,$E48),0),""),"")&lt;=IFERROR(IF(COUNT(R$13:R17),ROUND(SUMIFS(R$13:R17,$F$13:$F17,"Category",$E$13:$E17,$E48),0),""),"")</f>
        <v>1</v>
      </c>
      <c r="S48" t="b">
        <f>+IFERROR(IF(COUNT(S$13:S17),ROUND(SUMIFS(S$13:S17,$F$13:$F17,"More than 1 percentage of shareholding",$E$13:$E17,$E48),0),""),"")&lt;=IFERROR(IF(COUNT(S$13:S17),ROUND(SUMIFS(S$13:S17,$F$13:$F17,"Category",$E$13:$E17,$E48),0),""),"")</f>
        <v>1</v>
      </c>
      <c r="T48" t="b">
        <f>+IFERROR(IF(COUNT(T$13:T17),ROUND(SUMIFS(T$13:T17,$F$13:$F17,"More than 1 percentage of shareholding",$E$13:$E17,$E48),0),""),"")&lt;=IFERROR(IF(COUNT(T$13:T17),ROUND(SUMIFS(T$13:T17,$F$13:$F17,"Category",$E$13:$E17,$E48),0),""),"")</f>
        <v>1</v>
      </c>
      <c r="U48" t="b">
        <f>+IFERROR(IF(COUNT(U$13:U17),ROUND(SUMIFS(U$13:U17,$F$13:$F17,"More than 1 percentage of shareholding",$E$13:$E17,$E48),0),""),"")&lt;=IFERROR(IF(COUNT(U$13:U17),ROUND(SUMIFS(U$13:U17,$F$13:$F17,"Category",$E$13:$E17,$E48),0),""),"")</f>
        <v>1</v>
      </c>
      <c r="V48" t="b">
        <f>+IFERROR(IF(COUNT(V$13:V17),ROUND(SUMIFS(V$13:V17,$F$13:$F17,"More than 1 percentage of shareholding",$E$13:$E17,$E48),0),""),"")&lt;=IFERROR(IF(COUNT(V$13:V17),ROUND(SUMIFS(V$13:V17,$F$13:$F17,"Category",$E$13:$E17,$E48),0),""),"")</f>
        <v>1</v>
      </c>
      <c r="W48" t="b">
        <f>+IFERROR(IF(COUNT(W$13:W17),ROUND(SUMIFS(W$13:W17,$F$13:$F17,"More than 1 percentage of shareholding",$E$13:$E17,$E48),0),""),"")&lt;=IFERROR(IF(COUNT(W$13:W17),ROUND(SUMIFS(W$13:W17,$F$13:$F17,"Category",$E$13:$E17,$E48),0),""),"")</f>
        <v>1</v>
      </c>
      <c r="X48" t="b">
        <f>+IFERROR(IF(COUNT(X$13:X17),ROUND(SUMIFS(X$13:X17,$F$13:$F17,"More than 1 percentage of shareholding",$E$13:$E17,$E48),0),""),"")&lt;=IFERROR(IF(COUNT(X$13:X17),ROUND(SUMIFS(X$13:X17,$F$13:$F17,"Category",$E$13:$E17,$E48),0),""),"")</f>
        <v>1</v>
      </c>
      <c r="Y48" t="b">
        <f>+IFERROR(IF(COUNT(Y$13:Y17),ROUND(SUMIFS(Y$13:Y17,$F$13:$F17,"More than 1 percentage of shareholding",$E$13:$E17,$E48),0),""),"")&lt;=IFERROR(IF(COUNT(Y$13:Y17),ROUND(SUMIFS(Y$13:Y17,$F$13:$F17,"Category",$E$13:$E17,$E48),0),""),"")</f>
        <v>1</v>
      </c>
      <c r="Z48" t="b">
        <f>+IFERROR(IF(COUNT(Z$13:Z17),ROUND(SUMIFS(Z$13:Z17,$F$13:$F17,"More than 1 percentage of shareholding",$E$13:$E17,$E48),0),""),"")&lt;=IFERROR(IF(COUNT(Z$13:Z17),ROUND(SUMIFS(Z$13:Z17,$F$13:$F17,"Category",$E$13:$E17,$E48),0),""),"")</f>
        <v>1</v>
      </c>
      <c r="AA48" t="b">
        <f>+IFERROR(IF(COUNT(AA$13:AA17),ROUND(SUMIFS(AA$13:AA17,$F$13:$F17,"More than 1 percentage of shareholding",$E$13:$E17,$E48),0),""),"")&lt;=IFERROR(IF(COUNT(AA$13:AA17),ROUND(SUMIFS(AA$13:AA17,$F$13:$F17,"Category",$E$13:$E17,$E48),0),""),"")</f>
        <v>1</v>
      </c>
      <c r="AC48" t="b">
        <f ca="1">+IFERROR(IF(COUNT(AC$13:AC33),ROUND(SUMIFS(AC$13:AC33,$F$13:$F33,"More than 1 percentage of shareholding",$E$13:$E33,$E48),0),""),"")&lt;=IFERROR(IF(COUNT(AC$13:AC33),ROUND(SUMIFS(AC$13:AC33,$F$13:$F33,"Category",$E$13:$E33,$E48),0),""),"")</f>
        <v>1</v>
      </c>
      <c r="AD48" t="b">
        <f ca="1">+IFERROR(IF(COUNT(AD$13:AD33),ROUND(SUMIFS(AD$13:AD33,$F$13:$F33,"More than 1 percentage of shareholding",$E$13:$E33,$E48),0),""),"")&lt;=IFERROR(IF(COUNT(AD$13:AD33),ROUND(SUMIFS(AD$13:AD33,$F$13:$F33,"Category",$E$13:$E33,$E48),0),""),"")</f>
        <v>1</v>
      </c>
      <c r="AE48" t="b">
        <f ca="1">+IFERROR(IF(COUNT(AE$13:AE33),ROUND(SUMIFS(AE$13:AE33,$F$13:$F33,"More than 1 percentage of shareholding",$E$13:$E33,$E48),0),""),"")&lt;=IFERROR(IF(COUNT(AE$13:AE33),ROUND(SUMIFS(AE$13:AE33,$F$13:$F33,"Category",$E$13:$E33,$E48),0),""),"")</f>
        <v>1</v>
      </c>
    </row>
    <row r="49" spans="5:31" hidden="1">
      <c r="E49" s="368" t="s">
        <v>560</v>
      </c>
      <c r="F49" t="str">
        <f>IF(COUNTIF(E$13:E37,E49)&gt;=1,COUNTIFS(E$13:E37,E49,F$13:F37,"Category"),"")</f>
        <v/>
      </c>
      <c r="I49" t="b">
        <f>+IFERROR(IF(COUNT(I$13:I17),ROUND(SUMIFS(I$13:I17,$F$13:$F17,"More than 1 percentage of shareholding",$E$13:$E17,$E49),0),""),"")&lt;=IFERROR(IF(COUNT(I$13:I17),ROUND(SUMIFS(I$13:I17,$F$13:$F17,"Category",$E$13:$E17,$E49),0),""),"")</f>
        <v>1</v>
      </c>
      <c r="J49" t="b">
        <f>+IFERROR(IF(COUNT(J$13:J17),ROUND(SUMIFS(J$13:J17,$F$13:$F17,"More than 1 percentage of shareholding",$E$13:$E17,$E49),0),""),"")&lt;=IFERROR(IF(COUNT(J$13:J17),ROUND(SUMIFS(J$13:J17,$F$13:$F17,"Category",$E$13:$E17,$E49),0),""),"")</f>
        <v>1</v>
      </c>
      <c r="K49" t="b">
        <f>+IFERROR(IF(COUNT(K$13:K17),ROUND(SUMIFS(K$13:K17,$F$13:$F17,"More than 1 percentage of shareholding",$E$13:$E17,$E49),0),""),"")&lt;=IFERROR(IF(COUNT(K$13:K17),ROUND(SUMIFS(K$13:K17,$F$13:$F17,"Category",$E$13:$E17,$E49),0),""),"")</f>
        <v>1</v>
      </c>
      <c r="L49" t="b">
        <f>+IFERROR(IF(COUNT(L$13:L17),ROUND(SUMIFS(L$13:L17,$F$13:$F17,"More than 1 percentage of shareholding",$E$13:$E17,$E49),0),""),"")&lt;=IFERROR(IF(COUNT(L$13:L17),ROUND(SUMIFS(L$13:L17,$F$13:$F17,"Category",$E$13:$E17,$E49),0),""),"")</f>
        <v>1</v>
      </c>
      <c r="M49" t="b">
        <f>+IFERROR(IF(COUNT(M$13:M17),ROUND(SUMIFS(M$13:M17,$F$13:$F17,"More than 1 percentage of shareholding",$E$13:$E17,$E49),0),""),"")&lt;=IFERROR(IF(COUNT(M$13:M17),ROUND(SUMIFS(M$13:M17,$F$13:$F17,"Category",$E$13:$E17,$E49),0),""),"")</f>
        <v>1</v>
      </c>
      <c r="N49" t="b">
        <f>+IFERROR(IF(COUNT(N$13:N17),ROUND(SUMIFS(N$13:N17,$F$13:$F17,"More than 1 percentage of shareholding",$E$13:$E17,$E49),0),""),"")&lt;=IFERROR(IF(COUNT(N$13:N17),ROUND(SUMIFS(N$13:N17,$F$13:$F17,"Category",$E$13:$E17,$E49),0),""),"")</f>
        <v>1</v>
      </c>
      <c r="O49" t="b">
        <f>+IFERROR(IF(COUNT(O$13:O17),ROUND(SUMIFS(O$13:O17,$F$13:$F17,"More than 1 percentage of shareholding",$E$13:$E17,$E49),0),""),"")&lt;=IFERROR(IF(COUNT(O$13:O17),ROUND(SUMIFS(O$13:O17,$F$13:$F17,"Category",$E$13:$E17,$E49),0),""),"")</f>
        <v>1</v>
      </c>
      <c r="P49" t="b">
        <f>+IFERROR(IF(COUNT(P$13:P17),ROUND(SUMIFS(P$13:P17,$F$13:$F17,"More than 1 percentage of shareholding",$E$13:$E17,$E49),0),""),"")&lt;=IFERROR(IF(COUNT(P$13:P17),ROUND(SUMIFS(P$13:P17,$F$13:$F17,"Category",$E$13:$E17,$E49),0),""),"")</f>
        <v>1</v>
      </c>
      <c r="Q49" t="b">
        <f>+IFERROR(IF(COUNT(Q$13:Q17),ROUND(SUMIFS(Q$13:Q17,$F$13:$F17,"More than 1 percentage of shareholding",$E$13:$E17,$E49),0),""),"")&lt;=IFERROR(IF(COUNT(Q$13:Q17),ROUND(SUMIFS(Q$13:Q17,$F$13:$F17,"Category",$E$13:$E17,$E49),0),""),"")</f>
        <v>1</v>
      </c>
      <c r="R49" t="b">
        <f>+IFERROR(IF(COUNT(R$13:R17),ROUND(SUMIFS(R$13:R17,$F$13:$F17,"More than 1 percentage of shareholding",$E$13:$E17,$E49),0),""),"")&lt;=IFERROR(IF(COUNT(R$13:R17),ROUND(SUMIFS(R$13:R17,$F$13:$F17,"Category",$E$13:$E17,$E49),0),""),"")</f>
        <v>1</v>
      </c>
      <c r="S49" t="b">
        <f>+IFERROR(IF(COUNT(S$13:S17),ROUND(SUMIFS(S$13:S17,$F$13:$F17,"More than 1 percentage of shareholding",$E$13:$E17,$E49),0),""),"")&lt;=IFERROR(IF(COUNT(S$13:S17),ROUND(SUMIFS(S$13:S17,$F$13:$F17,"Category",$E$13:$E17,$E49),0),""),"")</f>
        <v>1</v>
      </c>
      <c r="T49" t="b">
        <f>+IFERROR(IF(COUNT(T$13:T17),ROUND(SUMIFS(T$13:T17,$F$13:$F17,"More than 1 percentage of shareholding",$E$13:$E17,$E49),0),""),"")&lt;=IFERROR(IF(COUNT(T$13:T17),ROUND(SUMIFS(T$13:T17,$F$13:$F17,"Category",$E$13:$E17,$E49),0),""),"")</f>
        <v>1</v>
      </c>
      <c r="U49" t="b">
        <f>+IFERROR(IF(COUNT(U$13:U17),ROUND(SUMIFS(U$13:U17,$F$13:$F17,"More than 1 percentage of shareholding",$E$13:$E17,$E49),0),""),"")&lt;=IFERROR(IF(COUNT(U$13:U17),ROUND(SUMIFS(U$13:U17,$F$13:$F17,"Category",$E$13:$E17,$E49),0),""),"")</f>
        <v>1</v>
      </c>
      <c r="V49" t="b">
        <f>+IFERROR(IF(COUNT(V$13:V17),ROUND(SUMIFS(V$13:V17,$F$13:$F17,"More than 1 percentage of shareholding",$E$13:$E17,$E49),0),""),"")&lt;=IFERROR(IF(COUNT(V$13:V17),ROUND(SUMIFS(V$13:V17,$F$13:$F17,"Category",$E$13:$E17,$E49),0),""),"")</f>
        <v>1</v>
      </c>
      <c r="W49" t="b">
        <f>+IFERROR(IF(COUNT(W$13:W17),ROUND(SUMIFS(W$13:W17,$F$13:$F17,"More than 1 percentage of shareholding",$E$13:$E17,$E49),0),""),"")&lt;=IFERROR(IF(COUNT(W$13:W17),ROUND(SUMIFS(W$13:W17,$F$13:$F17,"Category",$E$13:$E17,$E49),0),""),"")</f>
        <v>1</v>
      </c>
      <c r="X49" t="b">
        <f>+IFERROR(IF(COUNT(X$13:X17),ROUND(SUMIFS(X$13:X17,$F$13:$F17,"More than 1 percentage of shareholding",$E$13:$E17,$E49),0),""),"")&lt;=IFERROR(IF(COUNT(X$13:X17),ROUND(SUMIFS(X$13:X17,$F$13:$F17,"Category",$E$13:$E17,$E49),0),""),"")</f>
        <v>1</v>
      </c>
      <c r="Y49" t="b">
        <f>+IFERROR(IF(COUNT(Y$13:Y17),ROUND(SUMIFS(Y$13:Y17,$F$13:$F17,"More than 1 percentage of shareholding",$E$13:$E17,$E49),0),""),"")&lt;=IFERROR(IF(COUNT(Y$13:Y17),ROUND(SUMIFS(Y$13:Y17,$F$13:$F17,"Category",$E$13:$E17,$E49),0),""),"")</f>
        <v>1</v>
      </c>
      <c r="Z49" t="b">
        <f>+IFERROR(IF(COUNT(Z$13:Z17),ROUND(SUMIFS(Z$13:Z17,$F$13:$F17,"More than 1 percentage of shareholding",$E$13:$E17,$E49),0),""),"")&lt;=IFERROR(IF(COUNT(Z$13:Z17),ROUND(SUMIFS(Z$13:Z17,$F$13:$F17,"Category",$E$13:$E17,$E49),0),""),"")</f>
        <v>1</v>
      </c>
      <c r="AA49" t="b">
        <f>+IFERROR(IF(COUNT(AA$13:AA17),ROUND(SUMIFS(AA$13:AA17,$F$13:$F17,"More than 1 percentage of shareholding",$E$13:$E17,$E49),0),""),"")&lt;=IFERROR(IF(COUNT(AA$13:AA17),ROUND(SUMIFS(AA$13:AA17,$F$13:$F17,"Category",$E$13:$E17,$E49),0),""),"")</f>
        <v>1</v>
      </c>
      <c r="AC49" t="b">
        <f ca="1">+IFERROR(IF(COUNT(AC$13:AC34),ROUND(SUMIFS(AC$13:AC34,$F$13:$F34,"More than 1 percentage of shareholding",$E$13:$E34,$E49),0),""),"")&lt;=IFERROR(IF(COUNT(AC$13:AC34),ROUND(SUMIFS(AC$13:AC34,$F$13:$F34,"Category",$E$13:$E34,$E49),0),""),"")</f>
        <v>1</v>
      </c>
      <c r="AD49" t="b">
        <f ca="1">+IFERROR(IF(COUNT(AD$13:AD34),ROUND(SUMIFS(AD$13:AD34,$F$13:$F34,"More than 1 percentage of shareholding",$E$13:$E34,$E49),0),""),"")&lt;=IFERROR(IF(COUNT(AD$13:AD34),ROUND(SUMIFS(AD$13:AD34,$F$13:$F34,"Category",$E$13:$E34,$E49),0),""),"")</f>
        <v>1</v>
      </c>
      <c r="AE49" t="b">
        <f ca="1">+IFERROR(IF(COUNT(AE$13:AE34),ROUND(SUMIFS(AE$13:AE34,$F$13:$F34,"More than 1 percentage of shareholding",$E$13:$E34,$E49),0),""),"")&lt;=IFERROR(IF(COUNT(AE$13:AE34),ROUND(SUMIFS(AE$13:AE34,$F$13:$F34,"Category",$E$13:$E34,$E49),0),""),"")</f>
        <v>1</v>
      </c>
    </row>
    <row r="50" spans="5:31" hidden="1">
      <c r="E50" s="368" t="s">
        <v>554</v>
      </c>
      <c r="F50" t="str">
        <f>IF(COUNTIF(E$13:E38,E50)&gt;=1,COUNTIFS(E$13:E38,E50,F$13:F38,"Category"),"")</f>
        <v/>
      </c>
      <c r="I50" t="b">
        <f>+IFERROR(IF(COUNT(I$13:I17),ROUND(SUMIFS(I$13:I17,$F$13:$F17,"More than 1 percentage of shareholding",$E$13:$E17,$E50),0),""),"")&lt;=IFERROR(IF(COUNT(I$13:I17),ROUND(SUMIFS(I$13:I17,$F$13:$F17,"Category",$E$13:$E17,$E50),0),""),"")</f>
        <v>1</v>
      </c>
      <c r="J50" t="b">
        <f>+IFERROR(IF(COUNT(J$13:J17),ROUND(SUMIFS(J$13:J17,$F$13:$F17,"More than 1 percentage of shareholding",$E$13:$E17,$E50),0),""),"")&lt;=IFERROR(IF(COUNT(J$13:J17),ROUND(SUMIFS(J$13:J17,$F$13:$F17,"Category",$E$13:$E17,$E50),0),""),"")</f>
        <v>1</v>
      </c>
      <c r="K50" t="b">
        <f>+IFERROR(IF(COUNT(K$13:K17),ROUND(SUMIFS(K$13:K17,$F$13:$F17,"More than 1 percentage of shareholding",$E$13:$E17,$E50),0),""),"")&lt;=IFERROR(IF(COUNT(K$13:K17),ROUND(SUMIFS(K$13:K17,$F$13:$F17,"Category",$E$13:$E17,$E50),0),""),"")</f>
        <v>1</v>
      </c>
      <c r="L50" t="b">
        <f>+IFERROR(IF(COUNT(L$13:L17),ROUND(SUMIFS(L$13:L17,$F$13:$F17,"More than 1 percentage of shareholding",$E$13:$E17,$E50),0),""),"")&lt;=IFERROR(IF(COUNT(L$13:L17),ROUND(SUMIFS(L$13:L17,$F$13:$F17,"Category",$E$13:$E17,$E50),0),""),"")</f>
        <v>1</v>
      </c>
      <c r="M50" t="b">
        <f>+IFERROR(IF(COUNT(M$13:M17),ROUND(SUMIFS(M$13:M17,$F$13:$F17,"More than 1 percentage of shareholding",$E$13:$E17,$E50),0),""),"")&lt;=IFERROR(IF(COUNT(M$13:M17),ROUND(SUMIFS(M$13:M17,$F$13:$F17,"Category",$E$13:$E17,$E50),0),""),"")</f>
        <v>1</v>
      </c>
      <c r="N50" t="b">
        <f>+IFERROR(IF(COUNT(N$13:N17),ROUND(SUMIFS(N$13:N17,$F$13:$F17,"More than 1 percentage of shareholding",$E$13:$E17,$E50),0),""),"")&lt;=IFERROR(IF(COUNT(N$13:N17),ROUND(SUMIFS(N$13:N17,$F$13:$F17,"Category",$E$13:$E17,$E50),0),""),"")</f>
        <v>1</v>
      </c>
      <c r="O50" t="b">
        <f>+IFERROR(IF(COUNT(O$13:O17),ROUND(SUMIFS(O$13:O17,$F$13:$F17,"More than 1 percentage of shareholding",$E$13:$E17,$E50),0),""),"")&lt;=IFERROR(IF(COUNT(O$13:O17),ROUND(SUMIFS(O$13:O17,$F$13:$F17,"Category",$E$13:$E17,$E50),0),""),"")</f>
        <v>1</v>
      </c>
      <c r="P50" t="b">
        <f>+IFERROR(IF(COUNT(P$13:P17),ROUND(SUMIFS(P$13:P17,$F$13:$F17,"More than 1 percentage of shareholding",$E$13:$E17,$E50),0),""),"")&lt;=IFERROR(IF(COUNT(P$13:P17),ROUND(SUMIFS(P$13:P17,$F$13:$F17,"Category",$E$13:$E17,$E50),0),""),"")</f>
        <v>1</v>
      </c>
      <c r="Q50" t="b">
        <f>+IFERROR(IF(COUNT(Q$13:Q17),ROUND(SUMIFS(Q$13:Q17,$F$13:$F17,"More than 1 percentage of shareholding",$E$13:$E17,$E50),0),""),"")&lt;=IFERROR(IF(COUNT(Q$13:Q17),ROUND(SUMIFS(Q$13:Q17,$F$13:$F17,"Category",$E$13:$E17,$E50),0),""),"")</f>
        <v>1</v>
      </c>
      <c r="R50" t="b">
        <f>+IFERROR(IF(COUNT(R$13:R17),ROUND(SUMIFS(R$13:R17,$F$13:$F17,"More than 1 percentage of shareholding",$E$13:$E17,$E50),0),""),"")&lt;=IFERROR(IF(COUNT(R$13:R17),ROUND(SUMIFS(R$13:R17,$F$13:$F17,"Category",$E$13:$E17,$E50),0),""),"")</f>
        <v>1</v>
      </c>
      <c r="S50" t="b">
        <f>+IFERROR(IF(COUNT(S$13:S17),ROUND(SUMIFS(S$13:S17,$F$13:$F17,"More than 1 percentage of shareholding",$E$13:$E17,$E50),0),""),"")&lt;=IFERROR(IF(COUNT(S$13:S17),ROUND(SUMIFS(S$13:S17,$F$13:$F17,"Category",$E$13:$E17,$E50),0),""),"")</f>
        <v>1</v>
      </c>
      <c r="T50" t="b">
        <f>+IFERROR(IF(COUNT(T$13:T17),ROUND(SUMIFS(T$13:T17,$F$13:$F17,"More than 1 percentage of shareholding",$E$13:$E17,$E50),0),""),"")&lt;=IFERROR(IF(COUNT(T$13:T17),ROUND(SUMIFS(T$13:T17,$F$13:$F17,"Category",$E$13:$E17,$E50),0),""),"")</f>
        <v>1</v>
      </c>
      <c r="U50" t="b">
        <f>+IFERROR(IF(COUNT(U$13:U17),ROUND(SUMIFS(U$13:U17,$F$13:$F17,"More than 1 percentage of shareholding",$E$13:$E17,$E50),0),""),"")&lt;=IFERROR(IF(COUNT(U$13:U17),ROUND(SUMIFS(U$13:U17,$F$13:$F17,"Category",$E$13:$E17,$E50),0),""),"")</f>
        <v>1</v>
      </c>
      <c r="V50" t="b">
        <f>+IFERROR(IF(COUNT(V$13:V17),ROUND(SUMIFS(V$13:V17,$F$13:$F17,"More than 1 percentage of shareholding",$E$13:$E17,$E50),0),""),"")&lt;=IFERROR(IF(COUNT(V$13:V17),ROUND(SUMIFS(V$13:V17,$F$13:$F17,"Category",$E$13:$E17,$E50),0),""),"")</f>
        <v>1</v>
      </c>
      <c r="W50" t="b">
        <f>+IFERROR(IF(COUNT(W$13:W17),ROUND(SUMIFS(W$13:W17,$F$13:$F17,"More than 1 percentage of shareholding",$E$13:$E17,$E50),0),""),"")&lt;=IFERROR(IF(COUNT(W$13:W17),ROUND(SUMIFS(W$13:W17,$F$13:$F17,"Category",$E$13:$E17,$E50),0),""),"")</f>
        <v>1</v>
      </c>
      <c r="X50" t="b">
        <f>+IFERROR(IF(COUNT(X$13:X17),ROUND(SUMIFS(X$13:X17,$F$13:$F17,"More than 1 percentage of shareholding",$E$13:$E17,$E50),0),""),"")&lt;=IFERROR(IF(COUNT(X$13:X17),ROUND(SUMIFS(X$13:X17,$F$13:$F17,"Category",$E$13:$E17,$E50),0),""),"")</f>
        <v>1</v>
      </c>
      <c r="Y50" t="b">
        <f>+IFERROR(IF(COUNT(Y$13:Y17),ROUND(SUMIFS(Y$13:Y17,$F$13:$F17,"More than 1 percentage of shareholding",$E$13:$E17,$E50),0),""),"")&lt;=IFERROR(IF(COUNT(Y$13:Y17),ROUND(SUMIFS(Y$13:Y17,$F$13:$F17,"Category",$E$13:$E17,$E50),0),""),"")</f>
        <v>1</v>
      </c>
      <c r="Z50" t="b">
        <f>+IFERROR(IF(COUNT(Z$13:Z17),ROUND(SUMIFS(Z$13:Z17,$F$13:$F17,"More than 1 percentage of shareholding",$E$13:$E17,$E50),0),""),"")&lt;=IFERROR(IF(COUNT(Z$13:Z17),ROUND(SUMIFS(Z$13:Z17,$F$13:$F17,"Category",$E$13:$E17,$E50),0),""),"")</f>
        <v>1</v>
      </c>
      <c r="AA50" t="b">
        <f>+IFERROR(IF(COUNT(AA$13:AA17),ROUND(SUMIFS(AA$13:AA17,$F$13:$F17,"More than 1 percentage of shareholding",$E$13:$E17,$E50),0),""),"")&lt;=IFERROR(IF(COUNT(AA$13:AA17),ROUND(SUMIFS(AA$13:AA17,$F$13:$F17,"Category",$E$13:$E17,$E50),0),""),"")</f>
        <v>1</v>
      </c>
      <c r="AC50" t="b">
        <f ca="1">+IFERROR(IF(COUNT(AC$13:AC35),ROUND(SUMIFS(AC$13:AC35,$F$13:$F35,"More than 1 percentage of shareholding",$E$13:$E35,$E50),0),""),"")&lt;=IFERROR(IF(COUNT(AC$13:AC35),ROUND(SUMIFS(AC$13:AC35,$F$13:$F35,"Category",$E$13:$E35,$E50),0),""),"")</f>
        <v>1</v>
      </c>
      <c r="AD50" t="b">
        <f ca="1">+IFERROR(IF(COUNT(AD$13:AD35),ROUND(SUMIFS(AD$13:AD35,$F$13:$F35,"More than 1 percentage of shareholding",$E$13:$E35,$E50),0),""),"")&lt;=IFERROR(IF(COUNT(AD$13:AD35),ROUND(SUMIFS(AD$13:AD35,$F$13:$F35,"Category",$E$13:$E35,$E50),0),""),"")</f>
        <v>1</v>
      </c>
      <c r="AE50" t="b">
        <f ca="1">+IFERROR(IF(COUNT(AE$13:AE35),ROUND(SUMIFS(AE$13:AE35,$F$13:$F35,"More than 1 percentage of shareholding",$E$13:$E35,$E50),0),""),"")&lt;=IFERROR(IF(COUNT(AE$13:AE35),ROUND(SUMIFS(AE$13:AE35,$F$13:$F35,"Category",$E$13:$E35,$E50),0),""),"")</f>
        <v>1</v>
      </c>
    </row>
    <row r="51" spans="5:31" hidden="1">
      <c r="E51" s="368" t="s">
        <v>551</v>
      </c>
      <c r="F51" t="str">
        <f>IF(COUNTIF(E$13:E39,E51)&gt;=1,COUNTIFS(E$13:E39,E51,F$13:F39,"Category"),"")</f>
        <v/>
      </c>
      <c r="I51" t="b">
        <f>+IFERROR(IF(COUNT(I$13:I17),ROUND(SUMIFS(I$13:I17,$F$13:$F17,"More than 1 percentage of shareholding",$E$13:$E17,$E51),0),""),"")&lt;=IFERROR(IF(COUNT(I$13:I17),ROUND(SUMIFS(I$13:I17,$F$13:$F17,"Category",$E$13:$E17,$E51),0),""),"")</f>
        <v>1</v>
      </c>
      <c r="J51" t="b">
        <f>+IFERROR(IF(COUNT(J$13:J17),ROUND(SUMIFS(J$13:J17,$F$13:$F17,"More than 1 percentage of shareholding",$E$13:$E17,$E51),0),""),"")&lt;=IFERROR(IF(COUNT(J$13:J17),ROUND(SUMIFS(J$13:J17,$F$13:$F17,"Category",$E$13:$E17,$E51),0),""),"")</f>
        <v>1</v>
      </c>
      <c r="K51" t="b">
        <f>+IFERROR(IF(COUNT(K$13:K17),ROUND(SUMIFS(K$13:K17,$F$13:$F17,"More than 1 percentage of shareholding",$E$13:$E17,$E51),0),""),"")&lt;=IFERROR(IF(COUNT(K$13:K17),ROUND(SUMIFS(K$13:K17,$F$13:$F17,"Category",$E$13:$E17,$E51),0),""),"")</f>
        <v>1</v>
      </c>
      <c r="L51" t="b">
        <f>+IFERROR(IF(COUNT(L$13:L17),ROUND(SUMIFS(L$13:L17,$F$13:$F17,"More than 1 percentage of shareholding",$E$13:$E17,$E51),0),""),"")&lt;=IFERROR(IF(COUNT(L$13:L17),ROUND(SUMIFS(L$13:L17,$F$13:$F17,"Category",$E$13:$E17,$E51),0),""),"")</f>
        <v>1</v>
      </c>
      <c r="M51" t="b">
        <f>+IFERROR(IF(COUNT(M$13:M17),ROUND(SUMIFS(M$13:M17,$F$13:$F17,"More than 1 percentage of shareholding",$E$13:$E17,$E51),0),""),"")&lt;=IFERROR(IF(COUNT(M$13:M17),ROUND(SUMIFS(M$13:M17,$F$13:$F17,"Category",$E$13:$E17,$E51),0),""),"")</f>
        <v>1</v>
      </c>
      <c r="N51" t="b">
        <f>+IFERROR(IF(COUNT(N$13:N17),ROUND(SUMIFS(N$13:N17,$F$13:$F17,"More than 1 percentage of shareholding",$E$13:$E17,$E51),0),""),"")&lt;=IFERROR(IF(COUNT(N$13:N17),ROUND(SUMIFS(N$13:N17,$F$13:$F17,"Category",$E$13:$E17,$E51),0),""),"")</f>
        <v>1</v>
      </c>
      <c r="O51" t="b">
        <f>+IFERROR(IF(COUNT(O$13:O17),ROUND(SUMIFS(O$13:O17,$F$13:$F17,"More than 1 percentage of shareholding",$E$13:$E17,$E51),0),""),"")&lt;=IFERROR(IF(COUNT(O$13:O17),ROUND(SUMIFS(O$13:O17,$F$13:$F17,"Category",$E$13:$E17,$E51),0),""),"")</f>
        <v>1</v>
      </c>
      <c r="P51" t="b">
        <f>+IFERROR(IF(COUNT(P$13:P17),ROUND(SUMIFS(P$13:P17,$F$13:$F17,"More than 1 percentage of shareholding",$E$13:$E17,$E51),0),""),"")&lt;=IFERROR(IF(COUNT(P$13:P17),ROUND(SUMIFS(P$13:P17,$F$13:$F17,"Category",$E$13:$E17,$E51),0),""),"")</f>
        <v>1</v>
      </c>
      <c r="Q51" t="b">
        <f>+IFERROR(IF(COUNT(Q$13:Q17),ROUND(SUMIFS(Q$13:Q17,$F$13:$F17,"More than 1 percentage of shareholding",$E$13:$E17,$E51),0),""),"")&lt;=IFERROR(IF(COUNT(Q$13:Q17),ROUND(SUMIFS(Q$13:Q17,$F$13:$F17,"Category",$E$13:$E17,$E51),0),""),"")</f>
        <v>1</v>
      </c>
      <c r="R51" t="b">
        <f>+IFERROR(IF(COUNT(R$13:R17),ROUND(SUMIFS(R$13:R17,$F$13:$F17,"More than 1 percentage of shareholding",$E$13:$E17,$E51),0),""),"")&lt;=IFERROR(IF(COUNT(R$13:R17),ROUND(SUMIFS(R$13:R17,$F$13:$F17,"Category",$E$13:$E17,$E51),0),""),"")</f>
        <v>1</v>
      </c>
      <c r="S51" t="b">
        <f>+IFERROR(IF(COUNT(S$13:S17),ROUND(SUMIFS(S$13:S17,$F$13:$F17,"More than 1 percentage of shareholding",$E$13:$E17,$E51),0),""),"")&lt;=IFERROR(IF(COUNT(S$13:S17),ROUND(SUMIFS(S$13:S17,$F$13:$F17,"Category",$E$13:$E17,$E51),0),""),"")</f>
        <v>1</v>
      </c>
      <c r="T51" t="b">
        <f>+IFERROR(IF(COUNT(T$13:T17),ROUND(SUMIFS(T$13:T17,$F$13:$F17,"More than 1 percentage of shareholding",$E$13:$E17,$E51),0),""),"")&lt;=IFERROR(IF(COUNT(T$13:T17),ROUND(SUMIFS(T$13:T17,$F$13:$F17,"Category",$E$13:$E17,$E51),0),""),"")</f>
        <v>1</v>
      </c>
      <c r="U51" t="b">
        <f>+IFERROR(IF(COUNT(U$13:U17),ROUND(SUMIFS(U$13:U17,$F$13:$F17,"More than 1 percentage of shareholding",$E$13:$E17,$E51),0),""),"")&lt;=IFERROR(IF(COUNT(U$13:U17),ROUND(SUMIFS(U$13:U17,$F$13:$F17,"Category",$E$13:$E17,$E51),0),""),"")</f>
        <v>1</v>
      </c>
      <c r="V51" t="b">
        <f>+IFERROR(IF(COUNT(V$13:V17),ROUND(SUMIFS(V$13:V17,$F$13:$F17,"More than 1 percentage of shareholding",$E$13:$E17,$E51),0),""),"")&lt;=IFERROR(IF(COUNT(V$13:V17),ROUND(SUMIFS(V$13:V17,$F$13:$F17,"Category",$E$13:$E17,$E51),0),""),"")</f>
        <v>1</v>
      </c>
      <c r="W51" t="b">
        <f>+IFERROR(IF(COUNT(W$13:W17),ROUND(SUMIFS(W$13:W17,$F$13:$F17,"More than 1 percentage of shareholding",$E$13:$E17,$E51),0),""),"")&lt;=IFERROR(IF(COUNT(W$13:W17),ROUND(SUMIFS(W$13:W17,$F$13:$F17,"Category",$E$13:$E17,$E51),0),""),"")</f>
        <v>1</v>
      </c>
      <c r="X51" t="b">
        <f>+IFERROR(IF(COUNT(X$13:X17),ROUND(SUMIFS(X$13:X17,$F$13:$F17,"More than 1 percentage of shareholding",$E$13:$E17,$E51),0),""),"")&lt;=IFERROR(IF(COUNT(X$13:X17),ROUND(SUMIFS(X$13:X17,$F$13:$F17,"Category",$E$13:$E17,$E51),0),""),"")</f>
        <v>1</v>
      </c>
      <c r="Y51" t="b">
        <f>+IFERROR(IF(COUNT(Y$13:Y17),ROUND(SUMIFS(Y$13:Y17,$F$13:$F17,"More than 1 percentage of shareholding",$E$13:$E17,$E51),0),""),"")&lt;=IFERROR(IF(COUNT(Y$13:Y17),ROUND(SUMIFS(Y$13:Y17,$F$13:$F17,"Category",$E$13:$E17,$E51),0),""),"")</f>
        <v>1</v>
      </c>
      <c r="Z51" t="b">
        <f>+IFERROR(IF(COUNT(Z$13:Z17),ROUND(SUMIFS(Z$13:Z17,$F$13:$F17,"More than 1 percentage of shareholding",$E$13:$E17,$E51),0),""),"")&lt;=IFERROR(IF(COUNT(Z$13:Z17),ROUND(SUMIFS(Z$13:Z17,$F$13:$F17,"Category",$E$13:$E17,$E51),0),""),"")</f>
        <v>1</v>
      </c>
      <c r="AA51" t="b">
        <f>+IFERROR(IF(COUNT(AA$13:AA17),ROUND(SUMIFS(AA$13:AA17,$F$13:$F17,"More than 1 percentage of shareholding",$E$13:$E17,$E51),0),""),"")&lt;=IFERROR(IF(COUNT(AA$13:AA17),ROUND(SUMIFS(AA$13:AA17,$F$13:$F17,"Category",$E$13:$E17,$E51),0),""),"")</f>
        <v>1</v>
      </c>
      <c r="AC51" t="b">
        <f ca="1">+IFERROR(IF(COUNT(AC$13:AC36),ROUND(SUMIFS(AC$13:AC36,$F$13:$F36,"More than 1 percentage of shareholding",$E$13:$E36,$E51),0),""),"")&lt;=IFERROR(IF(COUNT(AC$13:AC36),ROUND(SUMIFS(AC$13:AC36,$F$13:$F36,"Category",$E$13:$E36,$E51),0),""),"")</f>
        <v>1</v>
      </c>
      <c r="AD51" t="b">
        <f ca="1">+IFERROR(IF(COUNT(AD$13:AD36),ROUND(SUMIFS(AD$13:AD36,$F$13:$F36,"More than 1 percentage of shareholding",$E$13:$E36,$E51),0),""),"")&lt;=IFERROR(IF(COUNT(AD$13:AD36),ROUND(SUMIFS(AD$13:AD36,$F$13:$F36,"Category",$E$13:$E36,$E51),0),""),"")</f>
        <v>1</v>
      </c>
      <c r="AE51" t="b">
        <f ca="1">+IFERROR(IF(COUNT(AE$13:AE36),ROUND(SUMIFS(AE$13:AE36,$F$13:$F36,"More than 1 percentage of shareholding",$E$13:$E36,$E51),0),""),"")&lt;=IFERROR(IF(COUNT(AE$13:AE36),ROUND(SUMIFS(AE$13:AE36,$F$13:$F36,"Category",$E$13:$E36,$E51),0),""),"")</f>
        <v>1</v>
      </c>
    </row>
    <row r="52" spans="5:31" hidden="1">
      <c r="E52" s="368" t="s">
        <v>915</v>
      </c>
      <c r="F52">
        <f>IF(COUNTIF(E$13:E40,E52)&gt;=1,COUNTIFS(E$13:E40,E52,F$13:F40,"Category"),"")</f>
        <v>1</v>
      </c>
      <c r="I52" t="b">
        <f>+IFERROR(IF(COUNT(I$13:I17),ROUND(SUMIFS(I$13:I17,$F$13:$F17,"More than 1 percentage of shareholding",$E$13:$E17,$E52),0),""),"")&lt;=IFERROR(IF(COUNT(I$13:I17),ROUND(SUMIFS(I$13:I17,$F$13:$F17,"Category",$E$13:$E17,$E52),0),""),"")</f>
        <v>1</v>
      </c>
      <c r="J52" t="b">
        <f>+IFERROR(IF(COUNT(J$13:J17),ROUND(SUMIFS(J$13:J17,$F$13:$F17,"More than 1 percentage of shareholding",$E$13:$E17,$E52),0),""),"")&lt;=IFERROR(IF(COUNT(J$13:J17),ROUND(SUMIFS(J$13:J17,$F$13:$F17,"Category",$E$13:$E17,$E52),0),""),"")</f>
        <v>1</v>
      </c>
      <c r="K52" t="b">
        <f>+IFERROR(IF(COUNT(K$13:K17),ROUND(SUMIFS(K$13:K17,$F$13:$F17,"More than 1 percentage of shareholding",$E$13:$E17,$E52),0),""),"")&lt;=IFERROR(IF(COUNT(K$13:K17),ROUND(SUMIFS(K$13:K17,$F$13:$F17,"Category",$E$13:$E17,$E52),0),""),"")</f>
        <v>1</v>
      </c>
      <c r="L52" t="b">
        <f>+IFERROR(IF(COUNT(L$13:L17),ROUND(SUMIFS(L$13:L17,$F$13:$F17,"More than 1 percentage of shareholding",$E$13:$E17,$E52),0),""),"")&lt;=IFERROR(IF(COUNT(L$13:L17),ROUND(SUMIFS(L$13:L17,$F$13:$F17,"Category",$E$13:$E17,$E52),0),""),"")</f>
        <v>1</v>
      </c>
      <c r="M52" t="b">
        <f>+IFERROR(IF(COUNT(M$13:M17),ROUND(SUMIFS(M$13:M17,$F$13:$F17,"More than 1 percentage of shareholding",$E$13:$E17,$E52),0),""),"")&lt;=IFERROR(IF(COUNT(M$13:M17),ROUND(SUMIFS(M$13:M17,$F$13:$F17,"Category",$E$13:$E17,$E52),0),""),"")</f>
        <v>1</v>
      </c>
      <c r="N52" t="b">
        <f>+IFERROR(IF(COUNT(N$13:N17),ROUND(SUMIFS(N$13:N17,$F$13:$F17,"More than 1 percentage of shareholding",$E$13:$E17,$E52),0),""),"")&lt;=IFERROR(IF(COUNT(N$13:N17),ROUND(SUMIFS(N$13:N17,$F$13:$F17,"Category",$E$13:$E17,$E52),0),""),"")</f>
        <v>1</v>
      </c>
      <c r="O52" t="b">
        <f>+IFERROR(IF(COUNT(O$13:O17),ROUND(SUMIFS(O$13:O17,$F$13:$F17,"More than 1 percentage of shareholding",$E$13:$E17,$E52),0),""),"")&lt;=IFERROR(IF(COUNT(O$13:O17),ROUND(SUMIFS(O$13:O17,$F$13:$F17,"Category",$E$13:$E17,$E52),0),""),"")</f>
        <v>1</v>
      </c>
      <c r="P52" t="b">
        <f>+IFERROR(IF(COUNT(P$13:P17),ROUND(SUMIFS(P$13:P17,$F$13:$F17,"More than 1 percentage of shareholding",$E$13:$E17,$E52),0),""),"")&lt;=IFERROR(IF(COUNT(P$13:P17),ROUND(SUMIFS(P$13:P17,$F$13:$F17,"Category",$E$13:$E17,$E52),0),""),"")</f>
        <v>1</v>
      </c>
      <c r="Q52" t="b">
        <f>+IFERROR(IF(COUNT(Q$13:Q17),ROUND(SUMIFS(Q$13:Q17,$F$13:$F17,"More than 1 percentage of shareholding",$E$13:$E17,$E52),0),""),"")&lt;=IFERROR(IF(COUNT(Q$13:Q17),ROUND(SUMIFS(Q$13:Q17,$F$13:$F17,"Category",$E$13:$E17,$E52),0),""),"")</f>
        <v>1</v>
      </c>
      <c r="R52" t="b">
        <f>+IFERROR(IF(COUNT(R$13:R17),ROUND(SUMIFS(R$13:R17,$F$13:$F17,"More than 1 percentage of shareholding",$E$13:$E17,$E52),0),""),"")&lt;=IFERROR(IF(COUNT(R$13:R17),ROUND(SUMIFS(R$13:R17,$F$13:$F17,"Category",$E$13:$E17,$E52),0),""),"")</f>
        <v>1</v>
      </c>
      <c r="S52" t="b">
        <f>+IFERROR(IF(COUNT(S$13:S17),ROUND(SUMIFS(S$13:S17,$F$13:$F17,"More than 1 percentage of shareholding",$E$13:$E17,$E52),0),""),"")&lt;=IFERROR(IF(COUNT(S$13:S17),ROUND(SUMIFS(S$13:S17,$F$13:$F17,"Category",$E$13:$E17,$E52),0),""),"")</f>
        <v>1</v>
      </c>
      <c r="T52" t="b">
        <f>+IFERROR(IF(COUNT(T$13:T17),ROUND(SUMIFS(T$13:T17,$F$13:$F17,"More than 1 percentage of shareholding",$E$13:$E17,$E52),0),""),"")&lt;=IFERROR(IF(COUNT(T$13:T17),ROUND(SUMIFS(T$13:T17,$F$13:$F17,"Category",$E$13:$E17,$E52),0),""),"")</f>
        <v>1</v>
      </c>
      <c r="U52" t="b">
        <f>+IFERROR(IF(COUNT(U$13:U17),ROUND(SUMIFS(U$13:U17,$F$13:$F17,"More than 1 percentage of shareholding",$E$13:$E17,$E52),0),""),"")&lt;=IFERROR(IF(COUNT(U$13:U17),ROUND(SUMIFS(U$13:U17,$F$13:$F17,"Category",$E$13:$E17,$E52),0),""),"")</f>
        <v>1</v>
      </c>
      <c r="V52" t="b">
        <f>+IFERROR(IF(COUNT(V$13:V17),ROUND(SUMIFS(V$13:V17,$F$13:$F17,"More than 1 percentage of shareholding",$E$13:$E17,$E52),0),""),"")&lt;=IFERROR(IF(COUNT(V$13:V17),ROUND(SUMIFS(V$13:V17,$F$13:$F17,"Category",$E$13:$E17,$E52),0),""),"")</f>
        <v>1</v>
      </c>
      <c r="W52" t="b">
        <f>+IFERROR(IF(COUNT(W$13:W17),ROUND(SUMIFS(W$13:W17,$F$13:$F17,"More than 1 percentage of shareholding",$E$13:$E17,$E52),0),""),"")&lt;=IFERROR(IF(COUNT(W$13:W17),ROUND(SUMIFS(W$13:W17,$F$13:$F17,"Category",$E$13:$E17,$E52),0),""),"")</f>
        <v>1</v>
      </c>
      <c r="X52" t="b">
        <f>+IFERROR(IF(COUNT(X$13:X17),ROUND(SUMIFS(X$13:X17,$F$13:$F17,"More than 1 percentage of shareholding",$E$13:$E17,$E52),0),""),"")&lt;=IFERROR(IF(COUNT(X$13:X17),ROUND(SUMIFS(X$13:X17,$F$13:$F17,"Category",$E$13:$E17,$E52),0),""),"")</f>
        <v>1</v>
      </c>
      <c r="Y52" t="b">
        <f>+IFERROR(IF(COUNT(Y$13:Y17),ROUND(SUMIFS(Y$13:Y17,$F$13:$F17,"More than 1 percentage of shareholding",$E$13:$E17,$E52),0),""),"")&lt;=IFERROR(IF(COUNT(Y$13:Y17),ROUND(SUMIFS(Y$13:Y17,$F$13:$F17,"Category",$E$13:$E17,$E52),0),""),"")</f>
        <v>1</v>
      </c>
      <c r="Z52" t="b">
        <f>+IFERROR(IF(COUNT(Z$13:Z17),ROUND(SUMIFS(Z$13:Z17,$F$13:$F17,"More than 1 percentage of shareholding",$E$13:$E17,$E52),0),""),"")&lt;=IFERROR(IF(COUNT(Z$13:Z17),ROUND(SUMIFS(Z$13:Z17,$F$13:$F17,"Category",$E$13:$E17,$E52),0),""),"")</f>
        <v>1</v>
      </c>
      <c r="AA52" t="b">
        <f>+IFERROR(IF(COUNT(AA$13:AA17),ROUND(SUMIFS(AA$13:AA17,$F$13:$F17,"More than 1 percentage of shareholding",$E$13:$E17,$E52),0),""),"")&lt;=IFERROR(IF(COUNT(AA$13:AA17),ROUND(SUMIFS(AA$13:AA17,$F$13:$F17,"Category",$E$13:$E17,$E52),0),""),"")</f>
        <v>1</v>
      </c>
      <c r="AC52" t="b">
        <f ca="1">+IFERROR(IF(COUNT(AC$13:AC37),ROUND(SUMIFS(AC$13:AC37,$F$13:$F37,"More than 1 percentage of shareholding",$E$13:$E37,$E52),0),""),"")&lt;=IFERROR(IF(COUNT(AC$13:AC37),ROUND(SUMIFS(AC$13:AC37,$F$13:$F37,"Category",$E$13:$E37,$E52),0),""),"")</f>
        <v>1</v>
      </c>
      <c r="AD52" t="b">
        <f ca="1">+IFERROR(IF(COUNT(AD$13:AD37),ROUND(SUMIFS(AD$13:AD37,$F$13:$F37,"More than 1 percentage of shareholding",$E$13:$E37,$E52),0),""),"")&lt;=IFERROR(IF(COUNT(AD$13:AD37),ROUND(SUMIFS(AD$13:AD37,$F$13:$F37,"Category",$E$13:$E37,$E52),0),""),"")</f>
        <v>1</v>
      </c>
      <c r="AE52" t="b">
        <f ca="1">+IFERROR(IF(COUNT(AE$13:AE37),ROUND(SUMIFS(AE$13:AE37,$F$13:$F37,"More than 1 percentage of shareholding",$E$13:$E37,$E52),0),""),"")&lt;=IFERROR(IF(COUNT(AE$13:AE37),ROUND(SUMIFS(AE$13:AE37,$F$13:$F37,"Category",$E$13:$E37,$E52),0),""),"")</f>
        <v>1</v>
      </c>
    </row>
    <row r="53" spans="5:31" hidden="1">
      <c r="E53" s="368"/>
    </row>
  </sheetData>
  <sheetProtection algorithmName="SHA-512" hashValue="3runhq+RmWbGPnx17xIr4NeJ6zOvWOMNmMD3cb34/TkNwPdGQye8x5lhXmRXb4Zs3i8oUhaLsN01iQECLTTmow==" saltValue="5DxW3vVx9cGnN6VBzCzEKw==" spinCount="100000" sheet="1" objects="1" scenarios="1"/>
  <dataConsolidate/>
  <mergeCells count="25">
    <mergeCell ref="AC9:AE9"/>
    <mergeCell ref="AC10:AE10"/>
    <mergeCell ref="D9:D11"/>
    <mergeCell ref="E9:E11"/>
    <mergeCell ref="F9:F11"/>
    <mergeCell ref="H9:H11"/>
    <mergeCell ref="I9:I11"/>
    <mergeCell ref="G9:G11"/>
    <mergeCell ref="AB9:AB11"/>
    <mergeCell ref="J9:J11"/>
    <mergeCell ref="AA9:AA11"/>
    <mergeCell ref="X9:X11"/>
    <mergeCell ref="T9:T11"/>
    <mergeCell ref="V9:V11"/>
    <mergeCell ref="O10:Q10"/>
    <mergeCell ref="R10:R11"/>
    <mergeCell ref="O9:R9"/>
    <mergeCell ref="S9:S11"/>
    <mergeCell ref="Y9:Z10"/>
    <mergeCell ref="K9:K11"/>
    <mergeCell ref="L9:L11"/>
    <mergeCell ref="M9:M11"/>
    <mergeCell ref="N9:N11"/>
    <mergeCell ref="U9:U11"/>
    <mergeCell ref="W9:W11"/>
  </mergeCells>
  <dataValidations count="9">
    <dataValidation type="whole" operator="lessThanOrEqual" allowBlank="1" showInputMessage="1" showErrorMessage="1" sqref="AA13 AA15:AA16" xr:uid="{00000000-0002-0000-3100-000000000000}">
      <formula1>M13</formula1>
    </dataValidation>
    <dataValidation type="whole" operator="greaterThanOrEqual" allowBlank="1" showInputMessage="1" showErrorMessage="1" sqref="O13:P13 S13:U13 I13:L13 I15:L16 O15:P16 S15:U16" xr:uid="{00000000-0002-0000-3100-000002000000}">
      <formula1>0</formula1>
    </dataValidation>
    <dataValidation type="textLength" operator="equal" allowBlank="1" showInputMessage="1" showErrorMessage="1" prompt="[A-Z][A-Z][A-Z][A-Z][A-Z][0-9][0-9][0-9][0-9][A-Z]_x000a__x000a_In absence of PAN write : ZZZZZ9999Z" sqref="H13 H15:H16" xr:uid="{00000000-0002-0000-3100-000003000000}">
      <formula1>10</formula1>
    </dataValidation>
    <dataValidation type="list" allowBlank="1" showInputMessage="1" showErrorMessage="1" sqref="F13 F15:F16" xr:uid="{00000000-0002-0000-3100-000004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AC15:AC16"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AD15:AD16"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AE15:AE16" xr:uid="{00000000-0002-0000-3100-000009000000}">
      <formula1>M13</formula1>
    </dataValidation>
    <dataValidation type="whole" operator="lessThanOrEqual" allowBlank="1" showInputMessage="1" showErrorMessage="1" sqref="Y13 Y15:Y16" xr:uid="{32693059-05F9-4816-B3B4-A1F297638662}">
      <formula1>M13</formula1>
    </dataValidation>
    <dataValidation type="list" allowBlank="1" showInputMessage="1" showErrorMessage="1" sqref="E13 E15:E16" xr:uid="{C6BE3AF7-5375-4971-A629-6009109B2E09}">
      <formula1>$AG$1:$BA$1</formula1>
    </dataValidation>
  </dataValidations>
  <hyperlinks>
    <hyperlink ref="H18" location="'Shareholding Pattern'!F69" display="Total" xr:uid="{00000000-0004-0000-3100-000000000000}"/>
    <hyperlink ref="G18" location="'Shareholding Pattern'!F69" display="Click here to go back" xr:uid="{00000000-0004-0000-31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Button 1">
              <controlPr defaultSize="0" print="0" autoFill="0" autoPict="0" macro="[0]!opentextblock">
                <anchor moveWithCells="1" sizeWithCells="1">
                  <from>
                    <xdr:col>27</xdr:col>
                    <xdr:colOff>57150</xdr:colOff>
                    <xdr:row>14</xdr:row>
                    <xdr:rowOff>57150</xdr:rowOff>
                  </from>
                  <to>
                    <xdr:col>27</xdr:col>
                    <xdr:colOff>1352550</xdr:colOff>
                    <xdr:row>14</xdr:row>
                    <xdr:rowOff>266700</xdr:rowOff>
                  </to>
                </anchor>
              </controlPr>
            </control>
          </mc:Choice>
        </mc:AlternateContent>
        <mc:AlternateContent xmlns:mc="http://schemas.openxmlformats.org/markup-compatibility/2006">
          <mc:Choice Requires="x14">
            <control shapeId="51203" r:id="rId5" name="Button 3">
              <controlPr defaultSize="0" print="0" autoFill="0" autoPict="0" macro="[0]!opentextblock">
                <anchor moveWithCells="1" sizeWithCells="1">
                  <from>
                    <xdr:col>27</xdr:col>
                    <xdr:colOff>57150</xdr:colOff>
                    <xdr:row>15</xdr:row>
                    <xdr:rowOff>57150</xdr:rowOff>
                  </from>
                  <to>
                    <xdr:col>27</xdr:col>
                    <xdr:colOff>1352550</xdr:colOff>
                    <xdr:row>15</xdr:row>
                    <xdr:rowOff>266700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abSelected="1" topLeftCell="C7" workbookViewId="0">
      <selection activeCell="D15" sqref="D15:F15"/>
    </sheetView>
  </sheetViews>
  <sheetFormatPr defaultColWidth="0" defaultRowHeight="15"/>
  <cols>
    <col min="1" max="2" width="2.7109375" hidden="1" customWidth="1"/>
    <col min="3" max="3" width="5.7109375" customWidth="1"/>
    <col min="4" max="4" width="72.140625" customWidth="1"/>
    <col min="5" max="5" width="24.140625" customWidth="1"/>
    <col min="6" max="6" width="18.140625" customWidth="1"/>
    <col min="7" max="7" width="5.7109375" customWidth="1"/>
    <col min="8" max="8" width="5.7109375" hidden="1" customWidth="1"/>
    <col min="9" max="10" width="1" hidden="1"/>
    <col min="11" max="14" width="2.7109375" hidden="1"/>
    <col min="15" max="16383" width="10.140625" hidden="1"/>
    <col min="16384" max="16384" width="1" hidden="1"/>
  </cols>
  <sheetData>
    <row r="1" spans="4:14" hidden="1"/>
    <row r="2" spans="4:14" hidden="1">
      <c r="E2" t="s">
        <v>838</v>
      </c>
      <c r="F2" t="s">
        <v>841</v>
      </c>
      <c r="G2" t="s">
        <v>843</v>
      </c>
    </row>
    <row r="3" spans="4:14" hidden="1"/>
    <row r="4" spans="4:14" hidden="1"/>
    <row r="5" spans="4:14" hidden="1"/>
    <row r="6" spans="4:14" hidden="1"/>
    <row r="7" spans="4:14" ht="30" customHeight="1"/>
    <row r="8" spans="4:14" ht="30" customHeight="1">
      <c r="D8" s="610" t="s">
        <v>917</v>
      </c>
      <c r="E8" s="611"/>
      <c r="F8" s="612"/>
      <c r="G8" s="248"/>
    </row>
    <row r="9" spans="4:14" ht="24.95" customHeight="1">
      <c r="D9" s="243" t="s">
        <v>86</v>
      </c>
      <c r="E9" s="243" t="s">
        <v>918</v>
      </c>
      <c r="F9" s="243" t="s">
        <v>841</v>
      </c>
      <c r="G9" s="249"/>
    </row>
    <row r="10" spans="4:14" ht="20.100000000000001" customHeight="1">
      <c r="D10" s="196" t="s">
        <v>919</v>
      </c>
      <c r="E10" s="245">
        <v>100</v>
      </c>
      <c r="F10" s="246">
        <v>0</v>
      </c>
      <c r="G10" s="250"/>
      <c r="K10">
        <v>0</v>
      </c>
      <c r="L10">
        <v>0</v>
      </c>
      <c r="M10">
        <v>0</v>
      </c>
      <c r="N10">
        <v>0</v>
      </c>
    </row>
    <row r="11" spans="4:14" ht="20.100000000000001" customHeight="1">
      <c r="D11" s="197" t="s">
        <v>920</v>
      </c>
      <c r="E11" s="245">
        <v>100</v>
      </c>
      <c r="F11" s="245">
        <v>0</v>
      </c>
      <c r="G11" s="250"/>
      <c r="K11">
        <v>0</v>
      </c>
      <c r="L11">
        <v>0</v>
      </c>
      <c r="M11">
        <v>0</v>
      </c>
      <c r="N11">
        <v>0</v>
      </c>
    </row>
    <row r="12" spans="4:14" ht="20.100000000000001" customHeight="1">
      <c r="D12" s="197" t="s">
        <v>921</v>
      </c>
      <c r="E12" s="245">
        <v>100</v>
      </c>
      <c r="F12" s="245">
        <v>0</v>
      </c>
      <c r="G12" s="250"/>
      <c r="K12">
        <v>0</v>
      </c>
      <c r="L12">
        <v>0</v>
      </c>
      <c r="M12">
        <v>0</v>
      </c>
      <c r="N12">
        <v>0</v>
      </c>
    </row>
    <row r="13" spans="4:14">
      <c r="D13" s="197" t="s">
        <v>922</v>
      </c>
      <c r="E13" s="245">
        <v>100</v>
      </c>
      <c r="F13" s="245">
        <v>0</v>
      </c>
      <c r="G13" s="250"/>
      <c r="K13">
        <v>0</v>
      </c>
      <c r="L13">
        <v>0</v>
      </c>
      <c r="M13">
        <v>0</v>
      </c>
      <c r="N13">
        <v>0</v>
      </c>
    </row>
    <row r="14" spans="4:14" ht="21.75" customHeight="1">
      <c r="D14" s="198" t="s">
        <v>923</v>
      </c>
      <c r="E14" s="247">
        <v>100</v>
      </c>
      <c r="F14" s="247">
        <v>0</v>
      </c>
      <c r="G14" s="250"/>
      <c r="K14">
        <v>0</v>
      </c>
      <c r="L14">
        <v>0</v>
      </c>
      <c r="M14">
        <v>0</v>
      </c>
      <c r="N14">
        <v>0</v>
      </c>
    </row>
    <row r="15" spans="4:14" ht="91.5" customHeight="1">
      <c r="D15" s="614" t="s">
        <v>924</v>
      </c>
      <c r="E15" s="615"/>
      <c r="F15" s="616"/>
    </row>
    <row r="16" spans="4:14" ht="15" customHeight="1">
      <c r="D16" s="613"/>
      <c r="E16" s="613"/>
      <c r="F16" s="63"/>
    </row>
  </sheetData>
  <sheetProtection algorithmName="SHA-512" hashValue="ZzG+EpeQw570FlMDZEUeJ+AfurN4oR5mOGIfK+tZqKs7TrWOwW1kc1opxqneKW2jm6YmYBkaM+5osgLtK1qASw==" saltValue="MRYSbXqS5Bsi+9Gm/pEKbQ==" spinCount="100000"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AF16"/>
  <sheetViews>
    <sheetView showGridLines="0" topLeftCell="A7" zoomScale="80" zoomScaleNormal="80" workbookViewId="0">
      <pane xSplit="4" ySplit="5" topLeftCell="E12" activePane="bottomRight" state="frozen"/>
      <selection pane="topRight" activeCell="E7" sqref="E7"/>
      <selection pane="bottomLeft" activeCell="B12" sqref="B12"/>
      <selection pane="bottomRight" activeCell="F16" sqref="F16"/>
    </sheetView>
  </sheetViews>
  <sheetFormatPr defaultColWidth="0" defaultRowHeight="15"/>
  <cols>
    <col min="1" max="1" width="2.7109375" hidden="1" customWidth="1"/>
    <col min="2" max="2" width="2.28515625" customWidth="1"/>
    <col min="3" max="3" width="8.710937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1" width="20.7109375" hidden="1" customWidth="1"/>
    <col min="22" max="22" width="20.7109375" customWidth="1"/>
    <col min="23" max="23" width="25.7109375" customWidth="1"/>
    <col min="24" max="25" width="20.7109375" hidden="1" customWidth="1"/>
    <col min="26" max="27" width="20.7109375" customWidth="1"/>
    <col min="28" max="28" width="5.7109375" customWidth="1"/>
    <col min="29" max="30" width="5.7109375" hidden="1" customWidth="1"/>
    <col min="31" max="16384" width="3.85546875" hidden="1"/>
  </cols>
  <sheetData>
    <row r="1" spans="3:32" hidden="1">
      <c r="I1">
        <v>0</v>
      </c>
    </row>
    <row r="2" spans="3:32" hidden="1">
      <c r="D2" t="s">
        <v>794</v>
      </c>
      <c r="E2" t="s">
        <v>797</v>
      </c>
      <c r="F2" t="s">
        <v>490</v>
      </c>
      <c r="G2" t="s">
        <v>491</v>
      </c>
      <c r="H2" t="s">
        <v>136</v>
      </c>
      <c r="I2" t="s">
        <v>137</v>
      </c>
      <c r="J2" t="s">
        <v>138</v>
      </c>
      <c r="K2" t="s">
        <v>139</v>
      </c>
      <c r="L2" t="s">
        <v>140</v>
      </c>
      <c r="M2" t="s">
        <v>141</v>
      </c>
      <c r="N2" t="s">
        <v>142</v>
      </c>
      <c r="O2" t="s">
        <v>143</v>
      </c>
      <c r="P2" t="s">
        <v>144</v>
      </c>
      <c r="Q2" t="s">
        <v>145</v>
      </c>
      <c r="R2" t="s">
        <v>146</v>
      </c>
      <c r="S2" t="s">
        <v>210</v>
      </c>
      <c r="T2" t="s">
        <v>211</v>
      </c>
      <c r="U2" t="s">
        <v>149</v>
      </c>
      <c r="V2" t="s">
        <v>150</v>
      </c>
      <c r="W2" t="s">
        <v>151</v>
      </c>
      <c r="X2" t="s">
        <v>152</v>
      </c>
      <c r="Y2" t="s">
        <v>153</v>
      </c>
      <c r="Z2" t="s">
        <v>162</v>
      </c>
      <c r="AA2" t="s">
        <v>492</v>
      </c>
      <c r="AE2" t="s">
        <v>925</v>
      </c>
    </row>
    <row r="3" spans="3:32" hidden="1">
      <c r="AE3" t="s">
        <v>926</v>
      </c>
    </row>
    <row r="4" spans="3:32" hidden="1">
      <c r="AE4" t="s">
        <v>927</v>
      </c>
    </row>
    <row r="5" spans="3:32" hidden="1">
      <c r="AE5" t="s">
        <v>928</v>
      </c>
    </row>
    <row r="6" spans="3:32" hidden="1">
      <c r="AE6" t="s">
        <v>929</v>
      </c>
    </row>
    <row r="7" spans="3:32" ht="15" customHeight="1">
      <c r="AE7" t="s">
        <v>566</v>
      </c>
    </row>
    <row r="8" spans="3:32" ht="15" customHeight="1"/>
    <row r="9" spans="3:32" ht="29.25" customHeight="1">
      <c r="C9" s="617" t="s">
        <v>85</v>
      </c>
      <c r="D9" s="597" t="s">
        <v>567</v>
      </c>
      <c r="E9" s="546" t="s">
        <v>930</v>
      </c>
      <c r="F9" s="546" t="s">
        <v>496</v>
      </c>
      <c r="G9" s="546" t="s">
        <v>497</v>
      </c>
      <c r="H9" s="546" t="s">
        <v>568</v>
      </c>
      <c r="I9" s="546" t="s">
        <v>171</v>
      </c>
      <c r="J9" s="546" t="s">
        <v>172</v>
      </c>
      <c r="K9" s="546" t="s">
        <v>173</v>
      </c>
      <c r="L9" s="546" t="s">
        <v>174</v>
      </c>
      <c r="M9" s="546" t="s">
        <v>175</v>
      </c>
      <c r="N9" s="546" t="s">
        <v>213</v>
      </c>
      <c r="O9" s="546"/>
      <c r="P9" s="546"/>
      <c r="Q9" s="546"/>
      <c r="R9" s="563" t="s">
        <v>177</v>
      </c>
      <c r="S9" s="564" t="s">
        <v>214</v>
      </c>
      <c r="T9" s="564" t="s">
        <v>215</v>
      </c>
      <c r="U9" s="563" t="s">
        <v>180</v>
      </c>
      <c r="V9" s="564" t="s">
        <v>181</v>
      </c>
      <c r="W9" s="591" t="s">
        <v>182</v>
      </c>
      <c r="X9" s="546" t="s">
        <v>183</v>
      </c>
      <c r="Y9" s="546"/>
      <c r="Z9" s="597" t="s">
        <v>845</v>
      </c>
      <c r="AA9" s="597" t="s">
        <v>492</v>
      </c>
    </row>
    <row r="10" spans="3:32" ht="31.5" customHeight="1">
      <c r="C10" s="618"/>
      <c r="D10" s="598"/>
      <c r="E10" s="546"/>
      <c r="F10" s="546"/>
      <c r="G10" s="546"/>
      <c r="H10" s="546"/>
      <c r="I10" s="546"/>
      <c r="J10" s="546"/>
      <c r="K10" s="546"/>
      <c r="L10" s="546"/>
      <c r="M10" s="546"/>
      <c r="N10" s="546" t="s">
        <v>217</v>
      </c>
      <c r="O10" s="546"/>
      <c r="P10" s="546"/>
      <c r="Q10" s="546" t="s">
        <v>218</v>
      </c>
      <c r="R10" s="563"/>
      <c r="S10" s="565"/>
      <c r="T10" s="565"/>
      <c r="U10" s="563"/>
      <c r="V10" s="565"/>
      <c r="W10" s="591"/>
      <c r="X10" s="546"/>
      <c r="Y10" s="546"/>
      <c r="Z10" s="598"/>
      <c r="AA10" s="598"/>
    </row>
    <row r="11" spans="3:32" ht="78.75" customHeight="1">
      <c r="C11" s="619"/>
      <c r="D11" s="545"/>
      <c r="E11" s="546"/>
      <c r="F11" s="546"/>
      <c r="G11" s="546"/>
      <c r="H11" s="546"/>
      <c r="I11" s="546"/>
      <c r="J11" s="546"/>
      <c r="K11" s="546"/>
      <c r="L11" s="546"/>
      <c r="M11" s="546"/>
      <c r="N11" s="24" t="s">
        <v>219</v>
      </c>
      <c r="O11" s="24" t="s">
        <v>194</v>
      </c>
      <c r="P11" s="24" t="s">
        <v>195</v>
      </c>
      <c r="Q11" s="546"/>
      <c r="R11" s="563"/>
      <c r="S11" s="566"/>
      <c r="T11" s="566"/>
      <c r="U11" s="563"/>
      <c r="V11" s="566"/>
      <c r="W11" s="591"/>
      <c r="X11" s="50" t="s">
        <v>196</v>
      </c>
      <c r="Y11" s="50" t="s">
        <v>197</v>
      </c>
      <c r="Z11" s="545"/>
      <c r="AA11" s="545"/>
    </row>
    <row r="12" spans="3:32" ht="18.75" customHeight="1">
      <c r="C12" s="7" t="s">
        <v>931</v>
      </c>
      <c r="D12" s="54" t="s">
        <v>470</v>
      </c>
      <c r="E12" s="70"/>
      <c r="F12" s="22"/>
      <c r="G12" s="22"/>
      <c r="H12" s="22"/>
      <c r="I12" s="22"/>
      <c r="J12" s="22"/>
      <c r="K12" s="22"/>
      <c r="L12" s="22"/>
      <c r="M12" s="22"/>
      <c r="N12" s="22"/>
      <c r="O12" s="22"/>
      <c r="P12" s="22"/>
      <c r="Q12" s="22"/>
      <c r="R12" s="22"/>
      <c r="S12" s="22"/>
      <c r="T12" s="22"/>
      <c r="U12" s="22"/>
      <c r="V12" s="22"/>
      <c r="W12" s="22"/>
      <c r="X12" s="22"/>
      <c r="Y12" s="22"/>
      <c r="Z12" s="22"/>
      <c r="AA12" s="23"/>
    </row>
    <row r="13" spans="3:32" s="9" customFormat="1" ht="20.100000000000001" hidden="1" customHeight="1">
      <c r="C13" s="48"/>
      <c r="D13" s="59"/>
      <c r="E13" s="59"/>
      <c r="F13" s="59"/>
      <c r="G13" s="8"/>
      <c r="H13" s="169" t="str">
        <f>IF(L13="","",IF(SUM(L13)&gt;0, 1, 0))</f>
        <v/>
      </c>
      <c r="I13" s="12"/>
      <c r="J13" s="34"/>
      <c r="K13" s="34"/>
      <c r="L13" s="33" t="str">
        <f>+IFERROR(IF(COUNT(I13:K13),ROUND(SUM(I13:K13),0),""),"")</f>
        <v/>
      </c>
      <c r="M13" s="91"/>
      <c r="N13" s="171" t="str">
        <f>IF(I13="","",I13)</f>
        <v/>
      </c>
      <c r="O13" s="131"/>
      <c r="P13" s="38" t="str">
        <f>+IFERROR(IF(COUNT(N13:O13),ROUND(SUM(N13,O13),2),""),"")</f>
        <v/>
      </c>
      <c r="Q13" s="13" t="str">
        <f>+IFERROR(IF(COUNT(P13),ROUND(P13/('Shareholding Pattern'!$P$79)*100,2),""),"")</f>
        <v/>
      </c>
      <c r="R13" s="34"/>
      <c r="S13" s="34"/>
      <c r="T13" s="34"/>
      <c r="U13" s="35" t="str">
        <f>+IFERROR(IF(COUNT(R13:T13),ROUND(SUM(R13:T13),0),""),"")</f>
        <v/>
      </c>
      <c r="V13" s="35" t="str">
        <f>+IFERROR(IF(COUNT(L13,U13),ROUND(SUM(L13,U13),0),""),"")</f>
        <v/>
      </c>
      <c r="W13" s="91"/>
      <c r="X13" s="34"/>
      <c r="Y13" s="13" t="str">
        <f>+IFERROR(IF(X13="","",(+IF(X13=0,0,IF(COUNT(X13,L13),ROUND(SUM(X13)/SUM(L13)*100,2),"")))),"")</f>
        <v/>
      </c>
      <c r="Z13" s="12"/>
      <c r="AA13" s="174"/>
      <c r="AE13" s="9">
        <f>IF(SUM(L13)&gt;0,1,0)</f>
        <v>0</v>
      </c>
      <c r="AF13" s="9" t="str">
        <f>IF(COUNT(L13:$L$14995)=0,"",SUM(AE1:AE65527))</f>
        <v/>
      </c>
    </row>
    <row r="14" spans="3:32" ht="24.95" customHeight="1">
      <c r="C14" s="30"/>
      <c r="D14" s="31"/>
      <c r="E14" s="159" t="s">
        <v>850</v>
      </c>
      <c r="G14" s="31"/>
      <c r="H14" s="31"/>
      <c r="I14" s="31"/>
      <c r="J14" s="31"/>
      <c r="K14" s="31"/>
      <c r="L14" s="31"/>
      <c r="M14" s="31"/>
      <c r="N14" s="31"/>
      <c r="O14" s="31"/>
      <c r="P14" s="31"/>
      <c r="Q14" s="31"/>
      <c r="R14" s="31"/>
      <c r="S14" s="31"/>
      <c r="T14" s="31"/>
      <c r="U14" s="31"/>
      <c r="V14" s="31"/>
      <c r="W14" s="31"/>
      <c r="X14" s="31"/>
      <c r="Y14" s="31"/>
      <c r="Z14" s="31"/>
      <c r="AA14" s="32"/>
    </row>
    <row r="15" spans="3:32" ht="24.95" hidden="1" customHeight="1">
      <c r="C15" s="30"/>
      <c r="D15" s="31"/>
      <c r="J15" s="130"/>
      <c r="K15" s="130"/>
      <c r="M15" s="127" t="str">
        <f>+IFERROR(IF(COUNT(L15),ROUND(L15/('Shareholding Pattern'!$L$78)*100,2),""),"")</f>
        <v/>
      </c>
      <c r="N15" s="130"/>
      <c r="O15" s="130"/>
      <c r="Q15" s="127" t="str">
        <f>+IFERROR(IF(COUNT(P15),ROUND(P15/('Shareholding Pattern'!$P$79)*100,2),""),"")</f>
        <v/>
      </c>
      <c r="W15" s="127" t="str">
        <f>+IFERROR(IF(COUNT(L15,U15),ROUND(SUM(U15,L15)/SUM('Shareholding Pattern'!$L$78,'Shareholding Pattern'!$U$78)*100,2),""),"")</f>
        <v/>
      </c>
      <c r="X15" s="130"/>
      <c r="Z15" s="32"/>
    </row>
    <row r="16" spans="3:32" ht="20.100000000000001" customHeight="1">
      <c r="C16" s="89"/>
      <c r="D16" s="69"/>
      <c r="E16" s="26"/>
      <c r="F16" s="45" t="s">
        <v>501</v>
      </c>
      <c r="G16" s="45" t="s">
        <v>195</v>
      </c>
      <c r="H16" s="47" t="str">
        <f>+IFERROR(IF(COUNT(H14:H15),ROUND(SUM(H14:H15),0),""),"")</f>
        <v/>
      </c>
      <c r="I16" s="47" t="str">
        <f>+IFERROR(IF(COUNT(I13:I15),ROUND(SUM(I13:I15),0),""),"")</f>
        <v/>
      </c>
      <c r="J16" s="47" t="str">
        <f>+IFERROR(IF(COUNT(J13:J15),ROUND(SUM(J13:J15),0),""),"")</f>
        <v/>
      </c>
      <c r="K16" s="47" t="str">
        <f>+IFERROR(IF(COUNT(K13:K15),ROUND(SUM(K13:K15),0),""),"")</f>
        <v/>
      </c>
      <c r="L16" s="47" t="str">
        <f>+IFERROR(IF(COUNT(L13:L15),ROUND(SUM(L13:L15),0),""),"")</f>
        <v/>
      </c>
      <c r="M16" s="357"/>
      <c r="N16" s="121" t="str">
        <f>+IFERROR(IF(COUNT(N13:N15),ROUND(SUM(N13:N15),0),""),"")</f>
        <v/>
      </c>
      <c r="O16" s="121" t="str">
        <f>+IFERROR(IF(COUNT(O13:O15),ROUND(SUM(O13:O15),0),""),"")</f>
        <v/>
      </c>
      <c r="P16" s="121" t="str">
        <f>+IFERROR(IF(COUNT(P13:P15),ROUND(SUM(P13:P15),0),""),"")</f>
        <v/>
      </c>
      <c r="Q16" s="141" t="str">
        <f>+IFERROR(IF(COUNT(P16),ROUND(P16/('Shareholding Pattern'!$P$79)*100,2),""),"")</f>
        <v/>
      </c>
      <c r="R16" s="47" t="str">
        <f>+IFERROR(IF(COUNT(R13:R15),ROUND(SUM(R13:R15),0),""),"")</f>
        <v/>
      </c>
      <c r="S16" s="47" t="str">
        <f>+IFERROR(IF(COUNT(S13:S15),ROUND(SUM(S13:S15),0),""),"")</f>
        <v/>
      </c>
      <c r="T16" s="47" t="str">
        <f>+IFERROR(IF(COUNT(T13:T15),ROUND(SUM(T13:T15),0),""),"")</f>
        <v/>
      </c>
      <c r="U16" s="47" t="str">
        <f>+IFERROR(IF(COUNT(U13:U15),ROUND(SUM(U13:U15),0),""),"")</f>
        <v/>
      </c>
      <c r="V16" s="47" t="str">
        <f>+IFERROR(IF(COUNT(V13:V15),ROUND(SUM(V13:V15),0),""),"")</f>
        <v/>
      </c>
      <c r="W16" s="357"/>
      <c r="X16" s="47" t="str">
        <f>+IFERROR(IF(COUNT(X13:X15),ROUND(SUM(X13:X15),0),""),"")</f>
        <v/>
      </c>
      <c r="Y16" s="119" t="str">
        <f>+IFERROR(IF(X16="","",(+IF(X16=0,0,IF(COUNT(X16,L16),ROUND(SUM(X16)/SUM(L16)*100,2),"")))),"")</f>
        <v/>
      </c>
      <c r="Z16" s="47" t="str">
        <f>+IFERROR(IF(COUNT(Z13:Z15),ROUND(SUM(Z13:Z15),0),""),"")</f>
        <v/>
      </c>
    </row>
  </sheetData>
  <sheetProtection algorithmName="SHA-512" hashValue="uq5zYXSjqh81Ikx/C06JmtWs+Iyz3kUans2kNdoU6oTk6G5XmbCO6KZzopJZqC/Xa6+TNkbH6aeEp+1nRhesOQ==" saltValue="FXF0Jf0oZMSDwrsIbPe3Pw==" spinCount="100000" sheet="1" objects="1" scenarios="1"/>
  <mergeCells count="23">
    <mergeCell ref="W9:W11"/>
    <mergeCell ref="V9:V11"/>
    <mergeCell ref="C9:C11"/>
    <mergeCell ref="D9:D11"/>
    <mergeCell ref="E9:E11"/>
    <mergeCell ref="F9:F11"/>
    <mergeCell ref="G9:G11"/>
    <mergeCell ref="X9:Y10"/>
    <mergeCell ref="T9:T11"/>
    <mergeCell ref="AA9:AA11"/>
    <mergeCell ref="H9:H11"/>
    <mergeCell ref="I9:I11"/>
    <mergeCell ref="Z9:Z11"/>
    <mergeCell ref="N10:P10"/>
    <mergeCell ref="Q10:Q11"/>
    <mergeCell ref="S9:S11"/>
    <mergeCell ref="J9:J11"/>
    <mergeCell ref="K9:K11"/>
    <mergeCell ref="L9:L11"/>
    <mergeCell ref="R9:R11"/>
    <mergeCell ref="U9:U11"/>
    <mergeCell ref="M9:M11"/>
    <mergeCell ref="N9:Q9"/>
  </mergeCells>
  <dataValidations count="5">
    <dataValidation type="whole" operator="lessThanOrEqual" allowBlank="1" showInputMessage="1" showErrorMessage="1" sqref="Z13:AA13" xr:uid="{00000000-0002-0000-3400-000000000000}">
      <formula1>L13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T13 I13:K13 N13:O13" xr:uid="{00000000-0002-0000-3400-000003000000}">
      <formula1>0</formula1>
    </dataValidation>
    <dataValidation type="list" allowBlank="1" showInputMessage="1" showErrorMessage="1" sqref="D13" xr:uid="{00000000-0002-0000-3400-000005000000}">
      <formula1>$AE$2:$AE$7</formula1>
    </dataValidation>
    <dataValidation type="whole" operator="lessThanOrEqual" allowBlank="1" showInputMessage="1" showErrorMessage="1" sqref="X13" xr:uid="{87527123-8247-4C78-ABB1-7DC811BB34C6}">
      <formula1>L13</formula1>
    </dataValidation>
  </dataValidations>
  <hyperlinks>
    <hyperlink ref="G16" location="'Shareholding Pattern'!F75" display="Total" xr:uid="{00000000-0004-0000-3400-000000000000}"/>
    <hyperlink ref="F16" location="'Shareholding Pattern'!F75" display="Click here to go back" xr:uid="{00000000-0004-0000-3400-000001000000}"/>
  </hyperlinks>
  <pageMargins left="0.7" right="0.7" top="0.75" bottom="0.75" header="0.3" footer="0.3"/>
  <pageSetup orientation="portrait" r:id="rId1"/>
  <headerFooter>
    <oddFooter>&amp;L&amp;"Arial"&amp;8&amp;K8585FF INTERNAL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AF16"/>
  <sheetViews>
    <sheetView showGridLines="0" topLeftCell="A7" zoomScale="80" zoomScaleNormal="80" workbookViewId="0">
      <pane xSplit="5" ySplit="5" topLeftCell="F12" activePane="bottomRight" state="frozen"/>
      <selection pane="topRight" activeCell="F7" sqref="F7"/>
      <selection pane="bottomLeft" activeCell="C12" sqref="C12"/>
      <selection pane="bottomRight" activeCell="E16" sqref="E16"/>
    </sheetView>
  </sheetViews>
  <sheetFormatPr defaultColWidth="0" defaultRowHeight="15"/>
  <cols>
    <col min="1" max="2" width="2.7109375" hidden="1" customWidth="1"/>
    <col min="3" max="3" width="2.28515625" customWidth="1"/>
    <col min="4" max="4" width="8.710937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6" width="20.7109375" customWidth="1"/>
    <col min="27" max="27" width="5.7109375" customWidth="1"/>
    <col min="28" max="30" width="5.7109375" hidden="1" customWidth="1"/>
    <col min="31" max="16384" width="7.5703125" hidden="1"/>
  </cols>
  <sheetData>
    <row r="1" spans="4:32" hidden="1">
      <c r="I1">
        <v>0</v>
      </c>
    </row>
    <row r="2" spans="4:32" hidden="1">
      <c r="E2" t="s">
        <v>490</v>
      </c>
      <c r="F2" t="s">
        <v>491</v>
      </c>
      <c r="G2" t="s">
        <v>136</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162</v>
      </c>
      <c r="Z2" t="s">
        <v>492</v>
      </c>
    </row>
    <row r="3" spans="4:32" hidden="1"/>
    <row r="4" spans="4:32" hidden="1"/>
    <row r="5" spans="4:32" hidden="1"/>
    <row r="6" spans="4:32" hidden="1"/>
    <row r="9" spans="4:32" ht="39.950000000000003" customHeight="1">
      <c r="D9" s="597" t="s">
        <v>85</v>
      </c>
      <c r="E9" s="546" t="s">
        <v>496</v>
      </c>
      <c r="F9" s="546" t="s">
        <v>497</v>
      </c>
      <c r="G9" s="546" t="s">
        <v>568</v>
      </c>
      <c r="H9" s="546" t="s">
        <v>171</v>
      </c>
      <c r="I9" s="546" t="s">
        <v>172</v>
      </c>
      <c r="J9" s="546" t="s">
        <v>173</v>
      </c>
      <c r="K9" s="546" t="s">
        <v>174</v>
      </c>
      <c r="L9" s="546" t="s">
        <v>175</v>
      </c>
      <c r="M9" s="546" t="s">
        <v>213</v>
      </c>
      <c r="N9" s="546"/>
      <c r="O9" s="546"/>
      <c r="P9" s="546"/>
      <c r="Q9" s="563" t="s">
        <v>177</v>
      </c>
      <c r="R9" s="564" t="s">
        <v>214</v>
      </c>
      <c r="S9" s="564" t="s">
        <v>215</v>
      </c>
      <c r="T9" s="563" t="s">
        <v>180</v>
      </c>
      <c r="U9" s="564" t="s">
        <v>181</v>
      </c>
      <c r="V9" s="591" t="s">
        <v>182</v>
      </c>
      <c r="W9" s="546" t="s">
        <v>183</v>
      </c>
      <c r="X9" s="546"/>
      <c r="Y9" s="546" t="s">
        <v>845</v>
      </c>
      <c r="Z9" s="546" t="s">
        <v>492</v>
      </c>
    </row>
    <row r="10" spans="4:32" ht="39.950000000000003" customHeight="1">
      <c r="D10" s="598"/>
      <c r="E10" s="546"/>
      <c r="F10" s="546"/>
      <c r="G10" s="546"/>
      <c r="H10" s="546"/>
      <c r="I10" s="546"/>
      <c r="J10" s="546"/>
      <c r="K10" s="546"/>
      <c r="L10" s="546"/>
      <c r="M10" s="546" t="s">
        <v>217</v>
      </c>
      <c r="N10" s="546"/>
      <c r="O10" s="546"/>
      <c r="P10" s="546" t="s">
        <v>218</v>
      </c>
      <c r="Q10" s="563"/>
      <c r="R10" s="565"/>
      <c r="S10" s="565"/>
      <c r="T10" s="563"/>
      <c r="U10" s="565"/>
      <c r="V10" s="591"/>
      <c r="W10" s="546"/>
      <c r="X10" s="546"/>
      <c r="Y10" s="546"/>
      <c r="Z10" s="546"/>
    </row>
    <row r="11" spans="4:32" ht="54.95" customHeight="1">
      <c r="D11" s="545"/>
      <c r="E11" s="546"/>
      <c r="F11" s="546"/>
      <c r="G11" s="546"/>
      <c r="H11" s="546"/>
      <c r="I11" s="546"/>
      <c r="J11" s="546"/>
      <c r="K11" s="546"/>
      <c r="L11" s="546"/>
      <c r="M11" s="24" t="s">
        <v>219</v>
      </c>
      <c r="N11" s="24" t="s">
        <v>194</v>
      </c>
      <c r="O11" s="24" t="s">
        <v>195</v>
      </c>
      <c r="P11" s="546"/>
      <c r="Q11" s="563"/>
      <c r="R11" s="566"/>
      <c r="S11" s="566"/>
      <c r="T11" s="563"/>
      <c r="U11" s="566"/>
      <c r="V11" s="591"/>
      <c r="W11" s="50" t="s">
        <v>196</v>
      </c>
      <c r="X11" s="50" t="s">
        <v>197</v>
      </c>
      <c r="Y11" s="546"/>
      <c r="Z11" s="546"/>
    </row>
    <row r="12" spans="4:32" ht="17.25" customHeight="1">
      <c r="D12" s="66" t="s">
        <v>932</v>
      </c>
      <c r="E12" s="358" t="s">
        <v>476</v>
      </c>
      <c r="F12" s="55"/>
      <c r="G12" s="22"/>
      <c r="H12" s="22"/>
      <c r="I12" s="22"/>
      <c r="J12" s="22"/>
      <c r="K12" s="22"/>
      <c r="L12" s="22"/>
      <c r="M12" s="22"/>
      <c r="N12" s="22"/>
      <c r="O12" s="22"/>
      <c r="P12" s="22"/>
      <c r="Q12" s="22"/>
      <c r="R12" s="22"/>
      <c r="S12" s="22"/>
      <c r="T12" s="22"/>
      <c r="U12" s="22"/>
      <c r="V12" s="22"/>
      <c r="W12" s="22"/>
      <c r="X12" s="22"/>
      <c r="Y12" s="22"/>
      <c r="Z12" s="23"/>
    </row>
    <row r="13" spans="4:32" s="9" customFormat="1" ht="20.100000000000001" hidden="1" customHeight="1">
      <c r="D13" s="48"/>
      <c r="E13" s="59"/>
      <c r="F13" s="8"/>
      <c r="G13" s="170" t="str">
        <f>IF(K13="","",IF(SUM(K13)&gt;0, 1, 0))</f>
        <v/>
      </c>
      <c r="H13" s="12"/>
      <c r="I13" s="34"/>
      <c r="J13" s="34"/>
      <c r="K13" s="35" t="str">
        <f>+IFERROR(IF(COUNT(H13:J13),ROUND(SUM(H13:J13),0),""),"")</f>
        <v/>
      </c>
      <c r="L13" s="13" t="str">
        <f>+IFERROR(IF(COUNT(K13),ROUND(K13/'Shareholding Pattern'!$L$78*100,2),""),"")</f>
        <v/>
      </c>
      <c r="M13" s="171" t="str">
        <f>IF(H13="","",H13)</f>
        <v/>
      </c>
      <c r="N13" s="131"/>
      <c r="O13" s="38" t="str">
        <f>+IFERROR(IF(COUNT(M13:N13),ROUND(SUM(M13,N13),0),""),"")</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41" t="str">
        <f>+IFERROR(IF(W13="","",(+IF(W13=0,0,IF(COUNT(W13,K13),ROUND(SUM(W13)/SUM(K13)*100,2),"")))),"")</f>
        <v/>
      </c>
      <c r="Y13" s="12"/>
      <c r="Z13" s="174"/>
      <c r="AE13" s="9">
        <f>IF(SUM(K13)&gt;0,1,0)</f>
        <v>0</v>
      </c>
      <c r="AF13" s="9" t="str">
        <f>IF(COUNT(K13:$K$14999)=0,"",SUM(AE1:AE65531))</f>
        <v/>
      </c>
    </row>
    <row r="14" spans="4:32" ht="24.95" customHeight="1">
      <c r="D14" s="30"/>
      <c r="E14" s="31"/>
      <c r="F14" s="159" t="s">
        <v>850</v>
      </c>
      <c r="G14" s="31"/>
      <c r="H14" s="31"/>
      <c r="I14" s="31"/>
      <c r="J14" s="31"/>
      <c r="K14" s="31"/>
      <c r="L14" s="31"/>
      <c r="M14" s="31"/>
      <c r="N14" s="31"/>
      <c r="O14" s="31"/>
      <c r="P14" s="31"/>
      <c r="Q14" s="31"/>
      <c r="R14" s="31"/>
      <c r="S14" s="31"/>
      <c r="T14" s="31"/>
      <c r="U14" s="31"/>
      <c r="V14" s="31"/>
      <c r="W14" s="31"/>
      <c r="X14" s="31"/>
      <c r="Y14" s="31"/>
      <c r="Z14" s="32"/>
    </row>
    <row r="15" spans="4:32" hidden="1">
      <c r="D15" s="30"/>
      <c r="H15" s="31"/>
      <c r="J15" s="130"/>
      <c r="K15" s="130"/>
      <c r="N15" s="130"/>
      <c r="O15" s="130"/>
      <c r="X15" s="130"/>
      <c r="Y15" s="32"/>
    </row>
    <row r="16" spans="4:32" ht="20.100000000000001" customHeight="1">
      <c r="D16" s="109"/>
      <c r="E16" s="52" t="s">
        <v>501</v>
      </c>
      <c r="F16" s="52" t="s">
        <v>195</v>
      </c>
      <c r="G16" s="47" t="str">
        <f>+IFERROR(IF(COUNT(G14:G15),ROUND(SUM(G14:G15),0),""),"")</f>
        <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+IFERROR(IF(COUNT(W16,K16),ROUND(SUM(W16)/SUM(K16)*100,2),""),0)</f>
        <v/>
      </c>
      <c r="Y16" s="47" t="str">
        <f>+IFERROR(IF(COUNT(Y13:Y15),ROUND(SUM(Y13:Y15),0),""),"")</f>
        <v/>
      </c>
    </row>
  </sheetData>
  <sheetProtection algorithmName="SHA-512" hashValue="1sDWNvEDwJ6RpFeUBNv0dw+Z9sjPJ+alYO3RurxiEmDEA3csFyW1wMPiVo0gXt5lGmAPaVB+Xn/KXwa1K2Z14g==" saltValue="3RgKVmxKVgoM5V0WYsrIMw==" spinCount="100000" sheet="1" objects="1" scenarios="1"/>
  <mergeCells count="21">
    <mergeCell ref="D9:D11"/>
    <mergeCell ref="I9:I11"/>
    <mergeCell ref="W9:X10"/>
    <mergeCell ref="Z9:Z11"/>
    <mergeCell ref="Y9:Y11"/>
    <mergeCell ref="V9:V11"/>
    <mergeCell ref="E9:E11"/>
    <mergeCell ref="T9:T11"/>
    <mergeCell ref="J9:J11"/>
    <mergeCell ref="K9:K11"/>
    <mergeCell ref="L9:L11"/>
    <mergeCell ref="R9:R11"/>
    <mergeCell ref="M9:P9"/>
    <mergeCell ref="Q9:Q11"/>
    <mergeCell ref="M10:O10"/>
    <mergeCell ref="P10:P11"/>
    <mergeCell ref="F9:F11"/>
    <mergeCell ref="G9:G11"/>
    <mergeCell ref="S9:S11"/>
    <mergeCell ref="U9:U11"/>
    <mergeCell ref="H9:H11"/>
  </mergeCells>
  <dataValidations count="4">
    <dataValidation type="whole" operator="lessThanOrEqual" allowBlank="1" showInputMessage="1" showErrorMessage="1" sqref="Y13" xr:uid="{00000000-0002-0000-3500-000000000000}">
      <formula1>K13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M13:N13 H13:J13 Q13:S13" xr:uid="{00000000-0002-0000-3500-000003000000}">
      <formula1>0</formula1>
    </dataValidation>
    <dataValidation type="whole" operator="lessThanOrEqual" allowBlank="1" showInputMessage="1" showErrorMessage="1" sqref="W13" xr:uid="{BFB1DF82-5C53-4676-81FD-FB9F7E1210E4}">
      <formula1>K13</formula1>
    </dataValidation>
  </dataValidations>
  <hyperlinks>
    <hyperlink ref="F16" location="'Shareholding Pattern'!F76"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3" customWidth="1"/>
    <col min="10" max="10" width="2.7109375" customWidth="1"/>
    <col min="11" max="16384" width="9.140625" hidden="1"/>
  </cols>
  <sheetData>
    <row r="1" spans="5:10" hidden="1">
      <c r="I1" s="63">
        <v>0</v>
      </c>
    </row>
    <row r="2" spans="5:10" hidden="1"/>
    <row r="3" spans="5:10" hidden="1"/>
    <row r="4" spans="5:10" hidden="1"/>
    <row r="5" spans="5:10" ht="19.5" hidden="1" customHeight="1"/>
    <row r="6" spans="5:10" ht="12.75" customHeight="1">
      <c r="J6" s="16"/>
    </row>
    <row r="7" spans="5:10">
      <c r="J7" s="16"/>
    </row>
    <row r="8" spans="5:10" ht="11.25" customHeight="1">
      <c r="J8" s="16"/>
    </row>
    <row r="9" spans="5:10" ht="30" customHeight="1">
      <c r="E9" s="551" t="s">
        <v>933</v>
      </c>
      <c r="F9" s="552"/>
      <c r="G9" s="552"/>
      <c r="H9" s="552"/>
      <c r="I9" s="553"/>
      <c r="J9" s="16"/>
    </row>
    <row r="10" spans="5:10">
      <c r="E10" s="597" t="s">
        <v>85</v>
      </c>
      <c r="F10" s="597" t="s">
        <v>136</v>
      </c>
      <c r="G10" s="597" t="s">
        <v>800</v>
      </c>
      <c r="H10" s="597" t="s">
        <v>815</v>
      </c>
      <c r="I10" s="597" t="s">
        <v>817</v>
      </c>
      <c r="J10" s="16"/>
    </row>
    <row r="11" spans="5:10">
      <c r="E11" s="620"/>
      <c r="F11" s="598"/>
      <c r="G11" s="598"/>
      <c r="H11" s="598"/>
      <c r="I11" s="598"/>
      <c r="J11" s="16"/>
    </row>
    <row r="12" spans="5:10">
      <c r="E12" s="621"/>
      <c r="F12" s="545"/>
      <c r="G12" s="545"/>
      <c r="H12" s="545"/>
      <c r="I12" s="545"/>
      <c r="J12" s="16"/>
    </row>
    <row r="13" spans="5:10" ht="28.5" hidden="1" customHeight="1">
      <c r="E13" s="48"/>
      <c r="F13" s="12"/>
      <c r="G13" s="57"/>
      <c r="H13" s="104"/>
      <c r="I13" s="64"/>
      <c r="J13" s="16"/>
    </row>
    <row r="14" spans="5:10" ht="25.5" customHeight="1">
      <c r="E14" s="30"/>
      <c r="F14" s="31"/>
      <c r="G14" s="31"/>
      <c r="H14" s="31"/>
      <c r="I14" s="156" t="s">
        <v>578</v>
      </c>
      <c r="J14" s="16"/>
    </row>
  </sheetData>
  <sheetProtection algorithmName="SHA-512" hashValue="h8Z3SN/8E/d/Jx8Iv51bENXiMXjbH5ubh2/CSotI0cNC/qIIMq/2nUbifPZI5y74dIW3dwlTK6kVlUUhdGHbAA==" saltValue="zHT53xDJ8q2TxV0OSJj+PQ=="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87"/>
  <sheetViews>
    <sheetView workbookViewId="0"/>
  </sheetViews>
  <sheetFormatPr defaultRowHeight="15"/>
  <sheetData>
    <row r="1" spans="2:2">
      <c r="B1" s="211"/>
    </row>
    <row r="2" spans="2:2">
      <c r="B2" s="211"/>
    </row>
    <row r="3" spans="2:2">
      <c r="B3" s="211"/>
    </row>
    <row r="4" spans="2:2">
      <c r="B4" s="211"/>
    </row>
    <row r="5" spans="2:2">
      <c r="B5" s="211"/>
    </row>
    <row r="6" spans="2:2">
      <c r="B6" s="211"/>
    </row>
    <row r="7" spans="2:2">
      <c r="B7" s="211"/>
    </row>
    <row r="8" spans="2:2">
      <c r="B8" s="211"/>
    </row>
    <row r="9" spans="2:2">
      <c r="B9" s="211"/>
    </row>
    <row r="10" spans="2:2">
      <c r="B10" s="211"/>
    </row>
    <row r="11" spans="2:2">
      <c r="B11" s="211"/>
    </row>
    <row r="12" spans="2:2">
      <c r="B12" s="211"/>
    </row>
    <row r="13" spans="2:2">
      <c r="B13" s="211"/>
    </row>
    <row r="14" spans="2:2">
      <c r="B14" s="211"/>
    </row>
    <row r="15" spans="2:2">
      <c r="B15" s="211"/>
    </row>
    <row r="16" spans="2:2">
      <c r="B16" s="211"/>
    </row>
    <row r="17" spans="2:2">
      <c r="B17" s="211"/>
    </row>
    <row r="18" spans="2:2">
      <c r="B18" s="211"/>
    </row>
    <row r="19" spans="2:2">
      <c r="B19" s="211"/>
    </row>
    <row r="20" spans="2:2">
      <c r="B20" s="211"/>
    </row>
    <row r="21" spans="2:2">
      <c r="B21" s="211"/>
    </row>
    <row r="22" spans="2:2">
      <c r="B22" s="211"/>
    </row>
    <row r="23" spans="2:2">
      <c r="B23" s="211"/>
    </row>
    <row r="24" spans="2:2">
      <c r="B24" s="211"/>
    </row>
    <row r="25" spans="2:2">
      <c r="B25" s="211"/>
    </row>
    <row r="26" spans="2:2">
      <c r="B26" s="211"/>
    </row>
    <row r="27" spans="2:2">
      <c r="B27" s="211"/>
    </row>
    <row r="28" spans="2:2">
      <c r="B28" s="211"/>
    </row>
    <row r="29" spans="2:2">
      <c r="B29" s="211"/>
    </row>
    <row r="30" spans="2:2">
      <c r="B30" s="211"/>
    </row>
    <row r="31" spans="2:2">
      <c r="B31" s="211"/>
    </row>
    <row r="32" spans="2:2">
      <c r="B32" s="211"/>
    </row>
    <row r="33" spans="2:2">
      <c r="B33" s="211"/>
    </row>
    <row r="34" spans="2:2">
      <c r="B34" s="211"/>
    </row>
    <row r="35" spans="2:2">
      <c r="B35" s="211"/>
    </row>
    <row r="36" spans="2:2">
      <c r="B36" s="211"/>
    </row>
    <row r="37" spans="2:2">
      <c r="B37" s="211"/>
    </row>
    <row r="38" spans="2:2">
      <c r="B38" s="211"/>
    </row>
    <row r="39" spans="2:2">
      <c r="B39" s="211"/>
    </row>
    <row r="40" spans="2:2">
      <c r="B40" s="211"/>
    </row>
    <row r="41" spans="2:2">
      <c r="B41" s="211"/>
    </row>
    <row r="42" spans="2:2">
      <c r="B42" s="211"/>
    </row>
    <row r="43" spans="2:2">
      <c r="B43" s="211"/>
    </row>
    <row r="44" spans="2:2">
      <c r="B44" s="211"/>
    </row>
    <row r="45" spans="2:2">
      <c r="B45" s="211"/>
    </row>
    <row r="46" spans="2:2">
      <c r="B46" s="211"/>
    </row>
    <row r="47" spans="2:2">
      <c r="B47" s="211"/>
    </row>
    <row r="48" spans="2:2">
      <c r="B48" s="211"/>
    </row>
    <row r="49" spans="2:2">
      <c r="B49" s="211"/>
    </row>
    <row r="50" spans="2:2">
      <c r="B50" s="211"/>
    </row>
    <row r="51" spans="2:2">
      <c r="B51" s="211"/>
    </row>
    <row r="52" spans="2:2">
      <c r="B52" s="211"/>
    </row>
    <row r="53" spans="2:2">
      <c r="B53" s="211"/>
    </row>
    <row r="54" spans="2:2">
      <c r="B54" s="211"/>
    </row>
    <row r="55" spans="2:2">
      <c r="B55" s="211"/>
    </row>
    <row r="56" spans="2:2">
      <c r="B56" s="211"/>
    </row>
    <row r="57" spans="2:2">
      <c r="B57" s="211"/>
    </row>
    <row r="58" spans="2:2">
      <c r="B58" s="211"/>
    </row>
    <row r="59" spans="2:2">
      <c r="B59" s="211"/>
    </row>
    <row r="60" spans="2:2">
      <c r="B60" s="211"/>
    </row>
    <row r="61" spans="2:2">
      <c r="B61" s="211"/>
    </row>
    <row r="62" spans="2:2">
      <c r="B62" s="211"/>
    </row>
    <row r="63" spans="2:2">
      <c r="B63" s="211"/>
    </row>
    <row r="64" spans="2:2">
      <c r="B64" s="211"/>
    </row>
    <row r="65" spans="2:2">
      <c r="B65" s="211"/>
    </row>
    <row r="66" spans="2:2">
      <c r="B66" s="211"/>
    </row>
    <row r="67" spans="2:2">
      <c r="B67" s="211"/>
    </row>
    <row r="68" spans="2:2">
      <c r="B68" s="211"/>
    </row>
    <row r="69" spans="2:2">
      <c r="B69" s="211"/>
    </row>
    <row r="70" spans="2:2">
      <c r="B70" s="211"/>
    </row>
    <row r="71" spans="2:2">
      <c r="B71" s="211"/>
    </row>
    <row r="72" spans="2:2">
      <c r="B72" s="211"/>
    </row>
    <row r="73" spans="2:2">
      <c r="B73" s="211"/>
    </row>
    <row r="74" spans="2:2">
      <c r="B74" s="211"/>
    </row>
    <row r="75" spans="2:2">
      <c r="B75" s="211"/>
    </row>
    <row r="76" spans="2:2">
      <c r="B76" s="211"/>
    </row>
    <row r="77" spans="2:2">
      <c r="B77" s="211"/>
    </row>
    <row r="78" spans="2:2">
      <c r="B78" s="211"/>
    </row>
    <row r="79" spans="2:2">
      <c r="B79" s="211"/>
    </row>
    <row r="80" spans="2:2">
      <c r="B80" s="211"/>
    </row>
    <row r="81" spans="2:2">
      <c r="B81" s="211"/>
    </row>
    <row r="82" spans="2:2">
      <c r="B82" s="211"/>
    </row>
    <row r="83" spans="2:2">
      <c r="B83" s="211"/>
    </row>
    <row r="84" spans="2:2">
      <c r="B84" s="211"/>
    </row>
    <row r="85" spans="2:2">
      <c r="B85" s="211"/>
    </row>
    <row r="86" spans="2:2">
      <c r="B86" s="211"/>
    </row>
    <row r="87" spans="2:2">
      <c r="B87" s="211"/>
    </row>
  </sheetData>
  <sheetProtection algorithmName="SHA-512" hashValue="7bQ4rkWJjYx8JubTnitSgrH2MqkseMAdkcSppSp4dFaLsxRB0iNebk0SwZBoBosiOEVP1ThcffR0n4Iuhv+hHA==" saltValue="YgX/a77krQn7QwH8d43J3g==" spinCount="100000" sheet="1" objects="1" scenarios="1"/>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58"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624" t="s">
        <v>465</v>
      </c>
      <c r="E9" s="625"/>
      <c r="F9" s="625"/>
      <c r="G9" s="625"/>
      <c r="H9" s="626"/>
    </row>
    <row r="10" spans="4:9">
      <c r="D10" s="597" t="s">
        <v>85</v>
      </c>
      <c r="E10" s="597" t="s">
        <v>807</v>
      </c>
      <c r="F10" s="597" t="s">
        <v>809</v>
      </c>
      <c r="G10" s="597" t="s">
        <v>810</v>
      </c>
      <c r="H10" s="597" t="s">
        <v>813</v>
      </c>
    </row>
    <row r="11" spans="4:9">
      <c r="D11" s="622"/>
      <c r="E11" s="622"/>
      <c r="F11" s="598"/>
      <c r="G11" s="598"/>
      <c r="H11" s="598"/>
    </row>
    <row r="12" spans="4:9">
      <c r="D12" s="623"/>
      <c r="E12" s="623"/>
      <c r="F12" s="545"/>
      <c r="G12" s="545"/>
      <c r="H12" s="545"/>
    </row>
    <row r="13" spans="4:9" hidden="1">
      <c r="D13" s="199"/>
      <c r="E13" s="155"/>
      <c r="F13" s="155"/>
      <c r="G13" s="74"/>
      <c r="H13" s="75"/>
    </row>
    <row r="14" spans="4:9" ht="24.75" customHeight="1">
      <c r="D14" s="1"/>
      <c r="E14" s="2"/>
      <c r="F14" s="31"/>
      <c r="G14" s="31"/>
      <c r="H14" s="156" t="s">
        <v>934</v>
      </c>
    </row>
  </sheetData>
  <sheetProtection algorithmName="SHA-512" hashValue="Und9BjgfMEtxrDHGBOsPylOvp084nQrjfHD42drsJ+D84lAGHutNzEIVBF6lAkmKqEVZNrjPJmo0pEMNCyKaBA==" saltValue="fPqEaCVM4qTO0mGEf0i/9Q=="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58"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551" t="s">
        <v>466</v>
      </c>
      <c r="F9" s="552"/>
      <c r="G9" s="552"/>
      <c r="H9" s="552"/>
      <c r="I9" s="76"/>
    </row>
    <row r="10" spans="5:9">
      <c r="E10" s="597" t="s">
        <v>85</v>
      </c>
      <c r="F10" s="597" t="s">
        <v>136</v>
      </c>
      <c r="G10" s="597" t="s">
        <v>800</v>
      </c>
      <c r="H10" s="597" t="s">
        <v>803</v>
      </c>
      <c r="I10" s="627" t="s">
        <v>805</v>
      </c>
    </row>
    <row r="11" spans="5:9">
      <c r="E11" s="622"/>
      <c r="F11" s="598"/>
      <c r="G11" s="598"/>
      <c r="H11" s="598"/>
      <c r="I11" s="628"/>
    </row>
    <row r="12" spans="5:9">
      <c r="E12" s="623"/>
      <c r="F12" s="545"/>
      <c r="G12" s="545"/>
      <c r="H12" s="545"/>
      <c r="I12" s="629"/>
    </row>
    <row r="13" spans="5:9" hidden="1">
      <c r="E13" s="48"/>
      <c r="F13" s="12"/>
      <c r="G13" s="74"/>
      <c r="H13" s="74"/>
      <c r="I13" s="77"/>
    </row>
    <row r="14" spans="5:9" ht="24.75" customHeight="1">
      <c r="E14" s="1"/>
      <c r="F14" s="31"/>
      <c r="G14" s="31"/>
      <c r="H14" s="31"/>
      <c r="I14" s="156" t="s">
        <v>501</v>
      </c>
    </row>
  </sheetData>
  <sheetProtection algorithmName="SHA-512" hashValue="bowEPv4BtoVXrrAg6/egJd5O1Uym0p9KAk3IamXoQRacDwY5nb+l2zve9ThRQ8JqSDBy42A3rjt2AQJqsdL0ZA==" saltValue="qloYhDKTtHwJTB8mGPd4Tg=="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BA16"/>
  <sheetViews>
    <sheetView showGridLines="0" zoomScale="80" zoomScaleNormal="80" workbookViewId="0">
      <pane xSplit="6" ySplit="12" topLeftCell="G13" activePane="bottomRight" state="frozen"/>
      <selection pane="topRight" activeCell="G1" sqref="G1"/>
      <selection pane="bottomLeft" activeCell="D13" sqref="D13"/>
      <selection pane="bottomRight" activeCell="F16" sqref="F16"/>
    </sheetView>
  </sheetViews>
  <sheetFormatPr defaultColWidth="0" defaultRowHeight="15"/>
  <cols>
    <col min="1" max="1" width="2.42578125" hidden="1" customWidth="1"/>
    <col min="2" max="2" width="2.140625" hidden="1" customWidth="1"/>
    <col min="3" max="3" width="2"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0" width="17.85546875" hidden="1" customWidth="1"/>
    <col min="31" max="32" width="20.7109375" hidden="1" customWidth="1"/>
    <col min="33" max="35" width="20.7109375" customWidth="1"/>
    <col min="36" max="36" width="4.7109375" customWidth="1"/>
    <col min="37" max="16384" width="4.85546875" hidden="1"/>
  </cols>
  <sheetData>
    <row r="1" spans="5:53" hidden="1">
      <c r="I1">
        <v>0</v>
      </c>
    </row>
    <row r="2" spans="5:53" ht="18.75" hidden="1" customHeight="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t="24" hidden="1" customHeight="1"/>
    <row r="4" spans="5:53" ht="20.25" hidden="1" customHeight="1"/>
    <row r="5" spans="5:53" ht="16.5" hidden="1" customHeight="1"/>
    <row r="6" spans="5:53" ht="27" hidden="1" customHeight="1"/>
    <row r="9" spans="5:53" ht="29.25" customHeight="1">
      <c r="E9" s="597" t="s">
        <v>85</v>
      </c>
      <c r="F9" s="597" t="s">
        <v>496</v>
      </c>
      <c r="G9" s="597" t="s">
        <v>497</v>
      </c>
      <c r="H9" s="597" t="s">
        <v>171</v>
      </c>
      <c r="I9" s="597" t="s">
        <v>172</v>
      </c>
      <c r="J9" s="597" t="s">
        <v>173</v>
      </c>
      <c r="K9" s="597" t="s">
        <v>174</v>
      </c>
      <c r="L9" s="597" t="s">
        <v>175</v>
      </c>
      <c r="M9" s="549" t="s">
        <v>213</v>
      </c>
      <c r="N9" s="599"/>
      <c r="O9" s="599"/>
      <c r="P9" s="550"/>
      <c r="Q9" s="597" t="s">
        <v>177</v>
      </c>
      <c r="R9" s="597" t="s">
        <v>214</v>
      </c>
      <c r="S9" s="564" t="s">
        <v>215</v>
      </c>
      <c r="T9" s="563" t="s">
        <v>180</v>
      </c>
      <c r="U9" s="564" t="s">
        <v>498</v>
      </c>
      <c r="V9" s="597" t="s">
        <v>182</v>
      </c>
      <c r="W9" s="574" t="s">
        <v>183</v>
      </c>
      <c r="X9" s="575"/>
      <c r="Y9" s="574" t="s">
        <v>184</v>
      </c>
      <c r="Z9" s="575"/>
      <c r="AA9" s="574" t="s">
        <v>185</v>
      </c>
      <c r="AB9" s="575"/>
      <c r="AC9" s="574" t="s">
        <v>186</v>
      </c>
      <c r="AD9" s="575"/>
      <c r="AE9" s="574" t="s">
        <v>216</v>
      </c>
      <c r="AF9" s="575"/>
      <c r="AG9" s="597" t="s">
        <v>188</v>
      </c>
      <c r="AH9" s="546" t="s">
        <v>492</v>
      </c>
      <c r="AI9" s="597" t="s">
        <v>493</v>
      </c>
    </row>
    <row r="10" spans="5:53" ht="31.5" customHeight="1">
      <c r="E10" s="598"/>
      <c r="F10" s="571"/>
      <c r="G10" s="598"/>
      <c r="H10" s="598"/>
      <c r="I10" s="598"/>
      <c r="J10" s="598"/>
      <c r="K10" s="598"/>
      <c r="L10" s="598"/>
      <c r="M10" s="549" t="s">
        <v>499</v>
      </c>
      <c r="N10" s="558"/>
      <c r="O10" s="559"/>
      <c r="P10" s="597" t="s">
        <v>218</v>
      </c>
      <c r="Q10" s="598"/>
      <c r="R10" s="598"/>
      <c r="S10" s="565"/>
      <c r="T10" s="563"/>
      <c r="U10" s="565"/>
      <c r="V10" s="598"/>
      <c r="W10" s="547"/>
      <c r="X10" s="548"/>
      <c r="Y10" s="547"/>
      <c r="Z10" s="548"/>
      <c r="AA10" s="547"/>
      <c r="AB10" s="548"/>
      <c r="AC10" s="547"/>
      <c r="AD10" s="548"/>
      <c r="AE10" s="547"/>
      <c r="AF10" s="548"/>
      <c r="AG10" s="598"/>
      <c r="AH10" s="546"/>
      <c r="AI10" s="598"/>
    </row>
    <row r="11" spans="5:53" ht="78.75" customHeight="1">
      <c r="E11" s="545"/>
      <c r="F11" s="572"/>
      <c r="G11" s="545"/>
      <c r="H11" s="545"/>
      <c r="I11" s="545"/>
      <c r="J11" s="545"/>
      <c r="K11" s="545"/>
      <c r="L11" s="545"/>
      <c r="M11" s="24" t="s">
        <v>193</v>
      </c>
      <c r="N11" s="24" t="s">
        <v>194</v>
      </c>
      <c r="O11" s="24" t="s">
        <v>195</v>
      </c>
      <c r="P11" s="545"/>
      <c r="Q11" s="545"/>
      <c r="R11" s="545"/>
      <c r="S11" s="566"/>
      <c r="T11" s="563"/>
      <c r="U11" s="566"/>
      <c r="V11" s="545"/>
      <c r="W11" s="50" t="s">
        <v>196</v>
      </c>
      <c r="X11" s="50" t="s">
        <v>197</v>
      </c>
      <c r="Y11" s="102" t="s">
        <v>196</v>
      </c>
      <c r="Z11" s="50" t="s">
        <v>197</v>
      </c>
      <c r="AA11" s="102" t="s">
        <v>196</v>
      </c>
      <c r="AB11" s="50" t="s">
        <v>197</v>
      </c>
      <c r="AC11" s="102" t="s">
        <v>196</v>
      </c>
      <c r="AD11" s="50" t="s">
        <v>197</v>
      </c>
      <c r="AE11" s="102" t="s">
        <v>196</v>
      </c>
      <c r="AF11" s="50" t="s">
        <v>197</v>
      </c>
      <c r="AG11" s="545"/>
      <c r="AH11" s="546"/>
      <c r="AI11" s="545"/>
    </row>
    <row r="12" spans="5:53" ht="16.5" customHeight="1">
      <c r="E12" s="7" t="s">
        <v>500</v>
      </c>
      <c r="F12" s="212" t="s">
        <v>225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19.5" hidden="1" customHeight="1">
      <c r="E13" s="48"/>
      <c r="F13" s="155"/>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262"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IF(COUNT(K13:$K$15000)=0,"",SUM(AK1:AK65532))</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6.5" hidden="1" customHeight="1">
      <c r="E15" s="1"/>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9"/>
    </row>
    <row r="16" spans="5:53" ht="20.100000000000001" customHeight="1">
      <c r="E16" s="88"/>
      <c r="F16" s="46" t="s">
        <v>501</v>
      </c>
      <c r="G16" s="46"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mergeCells count="25">
    <mergeCell ref="E9:E11"/>
    <mergeCell ref="F9:F11"/>
    <mergeCell ref="G9:G11"/>
    <mergeCell ref="H9:H11"/>
    <mergeCell ref="Q9:Q11"/>
    <mergeCell ref="I9:I11"/>
    <mergeCell ref="M10:O10"/>
    <mergeCell ref="P10:P11"/>
    <mergeCell ref="J9:J11"/>
    <mergeCell ref="K9:K11"/>
    <mergeCell ref="L9:L11"/>
    <mergeCell ref="M9:P9"/>
    <mergeCell ref="AE9:AF10"/>
    <mergeCell ref="AG9:AG11"/>
    <mergeCell ref="AI9:AI11"/>
    <mergeCell ref="AH9:AH11"/>
    <mergeCell ref="T9:T11"/>
    <mergeCell ref="R9:R11"/>
    <mergeCell ref="U9:U11"/>
    <mergeCell ref="Y9:Z10"/>
    <mergeCell ref="AA9:AB10"/>
    <mergeCell ref="AC9:AD10"/>
    <mergeCell ref="V9:V11"/>
    <mergeCell ref="W9:X10"/>
    <mergeCell ref="S9:S11"/>
  </mergeCells>
  <dataValidations disablePrompts="1" count="8">
    <dataValidation type="whole" operator="lessThanOrEqual" allowBlank="1" showInputMessage="1" showErrorMessage="1" sqref="AG13" xr:uid="{00000000-0002-0000-0500-000000000000}">
      <formula1>K13</formula1>
    </dataValidation>
    <dataValidation type="whole" operator="greaterThanOrEqual" allowBlank="1" showInputMessage="1" showErrorMessage="1" sqref="Q13:S13 H13:J13 M13:N13" xr:uid="{00000000-0002-0000-0500-000003000000}">
      <formula1>0</formula1>
    </dataValidation>
    <dataValidation type="textLength" operator="equal" allowBlank="1" showInputMessage="1" showErrorMessage="1" prompt="[A-Z][A-Z][A-Z][A-Z][A-Z][0-9][0-9][0-9][0-9][A-Z]_x000a__x000a_In absence of PAN write : ZZZZZ9999Z" sqref="G13" xr:uid="{00000000-0002-0000-0500-000004000000}">
      <formula1>10</formula1>
    </dataValidation>
    <dataValidation type="list" allowBlank="1" showInputMessage="1" showErrorMessage="1" sqref="AI13" xr:uid="{00000000-0002-0000-0500-000005000000}">
      <formula1>$AZ$2:$BA$2</formula1>
    </dataValidation>
    <dataValidation type="whole" operator="lessThanOrEqual" allowBlank="1" showInputMessage="1" showErrorMessage="1" sqref="W13" xr:uid="{7BB2CC83-00A9-4BB0-92FA-1E24CAFDA1F6}">
      <formula1>K13</formula1>
    </dataValidation>
    <dataValidation type="whole" operator="lessThanOrEqual" allowBlank="1" showInputMessage="1" showErrorMessage="1" sqref="Y13" xr:uid="{95F3FF78-1B5C-462C-AE8E-4039009E6387}">
      <formula1>K13</formula1>
    </dataValidation>
    <dataValidation type="whole" operator="lessThanOrEqual" allowBlank="1" showInputMessage="1" showErrorMessage="1" sqref="AA13" xr:uid="{8B5EC879-F415-41FB-A9D4-7DD10AF715B9}">
      <formula1>K13</formula1>
    </dataValidation>
    <dataValidation type="whole" operator="lessThanOrEqual" allowBlank="1" showInputMessage="1" showErrorMessage="1" sqref="AC13" xr:uid="{63D901FC-1F52-42FC-A3B7-5D8A00D38493}">
      <formula1>K13</formula1>
    </dataValidation>
  </dataValidations>
  <hyperlinks>
    <hyperlink ref="G16" location="'Shareholding Pattern'!F14" display="Total" xr:uid="{00000000-0004-0000-0500-000000000000}"/>
    <hyperlink ref="F16"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8"/>
  <sheetViews>
    <sheetView showGridLines="0" topLeftCell="D7" zoomScale="90" zoomScaleNormal="90" workbookViewId="0">
      <pane xSplit="2" ySplit="5" topLeftCell="F12" activePane="bottomRight" state="frozen"/>
      <selection pane="topRight" activeCell="F7" sqref="F7"/>
      <selection pane="bottomLeft" activeCell="D12" sqref="D12"/>
      <selection pane="bottomRight" activeCell="V19" sqref="V19"/>
    </sheetView>
  </sheetViews>
  <sheetFormatPr defaultColWidth="0" defaultRowHeight="15"/>
  <cols>
    <col min="1" max="3" width="0" hidden="1" customWidth="1"/>
    <col min="4" max="4" width="2.28515625" customWidth="1"/>
    <col min="5" max="5" width="6.85546875" bestFit="1"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15.7109375" style="63" customWidth="1"/>
    <col min="19" max="19" width="20.7109375" style="63" customWidth="1"/>
    <col min="20" max="21" width="15.7109375" style="63" customWidth="1"/>
    <col min="22" max="22" width="31" customWidth="1"/>
    <col min="23" max="23" width="9.140625" customWidth="1"/>
    <col min="24" max="27" width="0" hidden="1" customWidth="1"/>
    <col min="28" max="16384" width="9.140625" hidden="1"/>
  </cols>
  <sheetData>
    <row r="1" spans="5:27" hidden="1">
      <c r="I1">
        <v>4</v>
      </c>
      <c r="L1" t="s">
        <v>50</v>
      </c>
      <c r="M1" t="s">
        <v>54</v>
      </c>
      <c r="N1" t="s">
        <v>502</v>
      </c>
    </row>
    <row r="2" spans="5:27" ht="20.25" hidden="1" customHeight="1">
      <c r="F2" t="s">
        <v>503</v>
      </c>
      <c r="G2" t="s">
        <v>504</v>
      </c>
      <c r="H2" t="s">
        <v>505</v>
      </c>
      <c r="J2" t="s">
        <v>506</v>
      </c>
      <c r="K2" t="s">
        <v>507</v>
      </c>
      <c r="L2" t="s">
        <v>508</v>
      </c>
      <c r="M2" t="s">
        <v>509</v>
      </c>
      <c r="N2" t="s">
        <v>510</v>
      </c>
      <c r="O2" t="s">
        <v>511</v>
      </c>
      <c r="P2" t="s">
        <v>512</v>
      </c>
      <c r="Q2" s="63" t="s">
        <v>513</v>
      </c>
      <c r="R2" s="63" t="s">
        <v>514</v>
      </c>
      <c r="S2" s="63" t="s">
        <v>515</v>
      </c>
      <c r="T2" s="63" t="s">
        <v>516</v>
      </c>
      <c r="U2" s="63" t="s">
        <v>517</v>
      </c>
      <c r="V2" t="s">
        <v>518</v>
      </c>
    </row>
    <row r="3" spans="5:27" ht="15" hidden="1" customHeight="1">
      <c r="AA3" s="216" t="s">
        <v>519</v>
      </c>
    </row>
    <row r="4" spans="5:27" ht="15.75" hidden="1" customHeight="1">
      <c r="AA4" s="216" t="s">
        <v>520</v>
      </c>
    </row>
    <row r="5" spans="5:27" ht="13.5" hidden="1" customHeight="1">
      <c r="AA5" s="216" t="s">
        <v>521</v>
      </c>
    </row>
    <row r="6" spans="5:27" ht="17.25" hidden="1" customHeight="1">
      <c r="AA6" s="216" t="s">
        <v>522</v>
      </c>
    </row>
    <row r="7" spans="5:27">
      <c r="F7" s="600"/>
      <c r="G7" s="600"/>
      <c r="H7" s="600"/>
      <c r="I7" s="58"/>
      <c r="AA7" s="216" t="s">
        <v>523</v>
      </c>
    </row>
    <row r="8" spans="5:27">
      <c r="F8" s="601"/>
      <c r="G8" s="601"/>
      <c r="H8" s="601"/>
      <c r="I8" s="58"/>
      <c r="AA8" s="216" t="s">
        <v>524</v>
      </c>
    </row>
    <row r="9" spans="5:27" ht="35.1" customHeight="1">
      <c r="E9" s="597" t="s">
        <v>85</v>
      </c>
      <c r="F9" s="549" t="s">
        <v>525</v>
      </c>
      <c r="G9" s="599"/>
      <c r="H9" s="599"/>
      <c r="I9" s="599"/>
      <c r="J9" s="599"/>
      <c r="K9" s="550"/>
      <c r="L9" s="549" t="s">
        <v>526</v>
      </c>
      <c r="M9" s="599"/>
      <c r="N9" s="599"/>
      <c r="O9" s="599"/>
      <c r="P9" s="550"/>
      <c r="Q9" s="546" t="s">
        <v>527</v>
      </c>
      <c r="R9" s="546"/>
      <c r="S9" s="546"/>
      <c r="T9" s="546"/>
      <c r="U9" s="546"/>
      <c r="V9" s="546" t="s">
        <v>518</v>
      </c>
      <c r="AA9" s="216" t="s">
        <v>528</v>
      </c>
    </row>
    <row r="10" spans="5:27" ht="20.100000000000001" customHeight="1">
      <c r="E10" s="598"/>
      <c r="F10" s="546" t="s">
        <v>529</v>
      </c>
      <c r="G10" s="546" t="s">
        <v>530</v>
      </c>
      <c r="H10" s="603" t="s">
        <v>531</v>
      </c>
      <c r="I10" s="24"/>
      <c r="J10" s="546" t="s">
        <v>532</v>
      </c>
      <c r="K10" s="605" t="s">
        <v>533</v>
      </c>
      <c r="L10" s="546" t="s">
        <v>529</v>
      </c>
      <c r="M10" s="546" t="s">
        <v>530</v>
      </c>
      <c r="N10" s="603" t="s">
        <v>531</v>
      </c>
      <c r="O10" s="546" t="s">
        <v>532</v>
      </c>
      <c r="P10" s="605" t="s">
        <v>533</v>
      </c>
      <c r="Q10" s="546" t="s">
        <v>534</v>
      </c>
      <c r="R10" s="546"/>
      <c r="S10" s="546"/>
      <c r="T10" s="546"/>
      <c r="U10" s="546"/>
      <c r="V10" s="546"/>
      <c r="AA10" s="216" t="s">
        <v>535</v>
      </c>
    </row>
    <row r="11" spans="5:27" ht="47.25" customHeight="1">
      <c r="E11" s="545"/>
      <c r="F11" s="546"/>
      <c r="G11" s="546"/>
      <c r="H11" s="603"/>
      <c r="I11" s="24"/>
      <c r="J11" s="546"/>
      <c r="K11" s="606"/>
      <c r="L11" s="546"/>
      <c r="M11" s="546"/>
      <c r="N11" s="603"/>
      <c r="O11" s="546"/>
      <c r="P11" s="606"/>
      <c r="Q11" s="24" t="s">
        <v>513</v>
      </c>
      <c r="R11" s="24" t="s">
        <v>536</v>
      </c>
      <c r="S11" s="327" t="s">
        <v>515</v>
      </c>
      <c r="T11" s="24" t="s">
        <v>516</v>
      </c>
      <c r="U11" s="24" t="s">
        <v>517</v>
      </c>
      <c r="V11" s="546"/>
      <c r="AA11" s="216" t="s">
        <v>537</v>
      </c>
    </row>
    <row r="12" spans="5:27" ht="20.100000000000001" customHeight="1">
      <c r="E12" s="214"/>
      <c r="F12" s="604" t="s">
        <v>538</v>
      </c>
      <c r="G12" s="604"/>
      <c r="H12" s="213"/>
      <c r="I12" s="213"/>
      <c r="J12" s="213"/>
      <c r="K12" s="213"/>
      <c r="L12" s="213"/>
      <c r="M12" s="213"/>
      <c r="N12" s="213"/>
      <c r="O12" s="213"/>
      <c r="P12" s="213"/>
      <c r="Q12" s="362"/>
      <c r="R12" s="362"/>
      <c r="S12" s="362"/>
      <c r="T12" s="362"/>
      <c r="U12" s="362"/>
      <c r="V12" s="215"/>
    </row>
    <row r="13" spans="5:27" ht="21" hidden="1" customHeight="1">
      <c r="E13" s="41"/>
      <c r="F13" s="155"/>
      <c r="G13" s="155"/>
      <c r="H13" s="155"/>
      <c r="I13" s="457"/>
      <c r="J13" s="217"/>
      <c r="K13" s="155"/>
      <c r="L13" s="155"/>
      <c r="M13" s="155"/>
      <c r="N13" s="155"/>
      <c r="O13" s="218"/>
      <c r="P13" s="155"/>
      <c r="Q13" s="363"/>
      <c r="R13" s="363"/>
      <c r="S13" s="363"/>
      <c r="T13" s="64"/>
      <c r="U13" s="64"/>
      <c r="V13" s="219"/>
    </row>
    <row r="14" spans="5:27" ht="24.75" customHeight="1">
      <c r="E14" s="30"/>
      <c r="F14" s="602"/>
      <c r="G14" s="602"/>
      <c r="H14" s="602"/>
      <c r="I14" s="2"/>
      <c r="J14" s="31"/>
      <c r="K14" s="31"/>
      <c r="L14" s="31"/>
      <c r="M14" s="31"/>
      <c r="N14" s="31"/>
      <c r="O14" s="31"/>
      <c r="P14" s="31"/>
      <c r="Q14" s="364"/>
      <c r="R14" s="364"/>
      <c r="S14" s="364"/>
      <c r="T14" s="364"/>
      <c r="U14" s="364"/>
      <c r="V14" s="32"/>
    </row>
    <row r="15" spans="5:27" ht="24.75" customHeight="1">
      <c r="E15" s="41">
        <v>1</v>
      </c>
      <c r="F15" s="466" t="s">
        <v>539</v>
      </c>
      <c r="G15" s="466" t="s">
        <v>540</v>
      </c>
      <c r="H15" s="155"/>
      <c r="I15" s="457"/>
      <c r="J15" s="467" t="s">
        <v>519</v>
      </c>
      <c r="K15" s="485"/>
      <c r="L15" s="466" t="s">
        <v>541</v>
      </c>
      <c r="M15" s="466" t="s">
        <v>542</v>
      </c>
      <c r="N15" s="155"/>
      <c r="O15" s="468" t="s">
        <v>519</v>
      </c>
      <c r="P15" s="485"/>
      <c r="Q15" s="469">
        <v>20</v>
      </c>
      <c r="R15" s="469">
        <v>20</v>
      </c>
      <c r="S15" s="469"/>
      <c r="T15" s="462" t="s">
        <v>50</v>
      </c>
      <c r="U15" s="462" t="s">
        <v>50</v>
      </c>
      <c r="V15" s="470" t="s">
        <v>543</v>
      </c>
    </row>
    <row r="16" spans="5:27" ht="24.75" customHeight="1">
      <c r="E16" s="41">
        <v>2</v>
      </c>
      <c r="F16" s="466" t="s">
        <v>544</v>
      </c>
      <c r="G16" s="466" t="s">
        <v>545</v>
      </c>
      <c r="H16" s="155"/>
      <c r="I16" s="457"/>
      <c r="J16" s="467" t="s">
        <v>519</v>
      </c>
      <c r="K16" s="485"/>
      <c r="L16" s="466" t="s">
        <v>541</v>
      </c>
      <c r="M16" s="466" t="s">
        <v>542</v>
      </c>
      <c r="N16" s="155"/>
      <c r="O16" s="468" t="s">
        <v>519</v>
      </c>
      <c r="P16" s="485"/>
      <c r="Q16" s="469">
        <v>80</v>
      </c>
      <c r="R16" s="469">
        <v>80</v>
      </c>
      <c r="S16" s="469"/>
      <c r="T16" s="462" t="s">
        <v>50</v>
      </c>
      <c r="U16" s="462" t="s">
        <v>50</v>
      </c>
      <c r="V16" s="470" t="s">
        <v>543</v>
      </c>
    </row>
    <row r="17" spans="5:22" ht="24.75" customHeight="1">
      <c r="E17" s="41">
        <v>3</v>
      </c>
      <c r="F17" s="466" t="s">
        <v>546</v>
      </c>
      <c r="G17" s="466" t="s">
        <v>547</v>
      </c>
      <c r="H17" s="155"/>
      <c r="I17" s="457"/>
      <c r="J17" s="467" t="s">
        <v>519</v>
      </c>
      <c r="K17" s="485"/>
      <c r="L17" s="466" t="s">
        <v>541</v>
      </c>
      <c r="M17" s="466" t="s">
        <v>542</v>
      </c>
      <c r="N17" s="155"/>
      <c r="O17" s="468" t="s">
        <v>519</v>
      </c>
      <c r="P17" s="485"/>
      <c r="Q17" s="469">
        <v>0</v>
      </c>
      <c r="R17" s="469">
        <v>0</v>
      </c>
      <c r="S17" s="469"/>
      <c r="T17" s="462" t="s">
        <v>50</v>
      </c>
      <c r="U17" s="462" t="s">
        <v>50</v>
      </c>
      <c r="V17" s="470" t="s">
        <v>543</v>
      </c>
    </row>
    <row r="18" spans="5:22" ht="24.75" customHeight="1">
      <c r="E18" s="41">
        <v>4</v>
      </c>
      <c r="F18" s="466" t="s">
        <v>548</v>
      </c>
      <c r="G18" s="466" t="s">
        <v>549</v>
      </c>
      <c r="H18" s="155"/>
      <c r="I18" s="457"/>
      <c r="J18" s="467" t="s">
        <v>519</v>
      </c>
      <c r="K18" s="485"/>
      <c r="L18" s="466" t="s">
        <v>541</v>
      </c>
      <c r="M18" s="466" t="s">
        <v>542</v>
      </c>
      <c r="N18" s="155"/>
      <c r="O18" s="468" t="s">
        <v>519</v>
      </c>
      <c r="P18" s="485"/>
      <c r="Q18" s="469">
        <v>0</v>
      </c>
      <c r="R18" s="469">
        <v>0</v>
      </c>
      <c r="S18" s="469"/>
      <c r="T18" s="462" t="s">
        <v>50</v>
      </c>
      <c r="U18" s="462" t="s">
        <v>50</v>
      </c>
      <c r="V18" s="470" t="s">
        <v>543</v>
      </c>
    </row>
  </sheetData>
  <sheetProtection algorithmName="SHA-512" hashValue="tH9W0kOiTICvFlMPEqqmuKnPUiixLM0djxKRA39dr9xS29wzOeU8jIeBBL4MfJ+QgsbDafQ2HOptkc5xvqg93g==" saltValue="HYtaZ+nZncjOhXc0cUQV3w=="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T15:U18" xr:uid="{00000000-0002-0000-0600-000000000000}">
      <formula1>$L$1:$M$1</formula1>
    </dataValidation>
    <dataValidation type="decimal" allowBlank="1" showInputMessage="1" showErrorMessage="1" prompt="Enter the value without percentage (%) symbol (.e.g. to enter 10.00%, enter it as 10.00)" sqref="Q13:S13 Q15:S18" xr:uid="{00000000-0002-0000-0600-000001000000}">
      <formula1>0</formula1>
      <formula2>100</formula2>
    </dataValidation>
    <dataValidation type="list" allowBlank="1" showInputMessage="1" showErrorMessage="1" sqref="J13 O13 O15:O18 J15:J18"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A1:BA16"/>
  <sheetViews>
    <sheetView showGridLines="0" topLeftCell="A7" zoomScale="80" zoomScaleNormal="80" workbookViewId="0">
      <pane xSplit="6" ySplit="5" topLeftCell="G12" activePane="bottomRight" state="frozen"/>
      <selection pane="topRight" activeCell="G7" sqref="G7"/>
      <selection pane="bottomLeft" activeCell="D12" sqref="D12"/>
      <selection pane="bottomRight" activeCell="F16" sqref="F16"/>
    </sheetView>
  </sheetViews>
  <sheetFormatPr defaultColWidth="0" defaultRowHeight="15"/>
  <cols>
    <col min="1" max="3" width="5.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16384" width="9.140625" hidden="1"/>
  </cols>
  <sheetData>
    <row r="1" spans="5:53" hidden="1">
      <c r="I1">
        <v>0</v>
      </c>
      <c r="AL1">
        <f>SUM(AK1:AK65531)</f>
        <v>0</v>
      </c>
    </row>
    <row r="2" spans="5: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idden="1"/>
    <row r="4" spans="5:53" hidden="1"/>
    <row r="5" spans="5:53" hidden="1"/>
    <row r="6" spans="5:53" hidden="1"/>
    <row r="9" spans="5:53"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498</v>
      </c>
      <c r="V9" s="546" t="s">
        <v>182</v>
      </c>
      <c r="W9" s="546" t="s">
        <v>183</v>
      </c>
      <c r="X9" s="546"/>
      <c r="Y9" s="546" t="s">
        <v>184</v>
      </c>
      <c r="Z9" s="546"/>
      <c r="AA9" s="546" t="s">
        <v>185</v>
      </c>
      <c r="AB9" s="546"/>
      <c r="AC9" s="574" t="s">
        <v>186</v>
      </c>
      <c r="AD9" s="575"/>
      <c r="AE9" s="574" t="s">
        <v>216</v>
      </c>
      <c r="AF9" s="575"/>
      <c r="AG9" s="546" t="s">
        <v>188</v>
      </c>
      <c r="AH9" s="546" t="s">
        <v>492</v>
      </c>
      <c r="AI9" s="597" t="s">
        <v>493</v>
      </c>
    </row>
    <row r="10" spans="5:53" ht="31.5" customHeight="1">
      <c r="E10" s="598"/>
      <c r="F10" s="546"/>
      <c r="G10" s="546"/>
      <c r="H10" s="546"/>
      <c r="I10" s="546"/>
      <c r="J10" s="546"/>
      <c r="K10" s="546"/>
      <c r="L10" s="546"/>
      <c r="M10" s="546" t="s">
        <v>217</v>
      </c>
      <c r="N10" s="546"/>
      <c r="O10" s="546"/>
      <c r="P10" s="546" t="s">
        <v>218</v>
      </c>
      <c r="Q10" s="563"/>
      <c r="R10" s="565"/>
      <c r="S10" s="565"/>
      <c r="T10" s="563"/>
      <c r="U10" s="565"/>
      <c r="V10" s="546"/>
      <c r="W10" s="546"/>
      <c r="X10" s="546"/>
      <c r="Y10" s="546"/>
      <c r="Z10" s="546"/>
      <c r="AA10" s="546"/>
      <c r="AB10" s="546"/>
      <c r="AC10" s="547"/>
      <c r="AD10" s="548"/>
      <c r="AE10" s="547"/>
      <c r="AF10" s="548"/>
      <c r="AG10" s="546"/>
      <c r="AH10" s="546"/>
      <c r="AI10" s="598"/>
    </row>
    <row r="11" spans="5:53" ht="78.75" customHeight="1">
      <c r="E11" s="545"/>
      <c r="F11" s="546"/>
      <c r="G11" s="546"/>
      <c r="H11" s="546"/>
      <c r="I11" s="546"/>
      <c r="J11" s="546"/>
      <c r="K11" s="546"/>
      <c r="L11" s="546"/>
      <c r="M11" s="24" t="s">
        <v>193</v>
      </c>
      <c r="N11" s="24" t="s">
        <v>194</v>
      </c>
      <c r="O11" s="24" t="s">
        <v>195</v>
      </c>
      <c r="P11" s="546"/>
      <c r="Q11" s="563"/>
      <c r="R11" s="566"/>
      <c r="S11" s="566"/>
      <c r="T11" s="563"/>
      <c r="U11" s="566"/>
      <c r="V11" s="546"/>
      <c r="W11" s="24" t="s">
        <v>196</v>
      </c>
      <c r="X11" s="24" t="s">
        <v>197</v>
      </c>
      <c r="Y11" s="102" t="s">
        <v>196</v>
      </c>
      <c r="Z11" s="50" t="s">
        <v>197</v>
      </c>
      <c r="AA11" s="102" t="s">
        <v>196</v>
      </c>
      <c r="AB11" s="50" t="s">
        <v>197</v>
      </c>
      <c r="AC11" s="102" t="s">
        <v>196</v>
      </c>
      <c r="AD11" s="50" t="s">
        <v>197</v>
      </c>
      <c r="AE11" s="102" t="s">
        <v>196</v>
      </c>
      <c r="AF11" s="50" t="s">
        <v>197</v>
      </c>
      <c r="AG11" s="546"/>
      <c r="AH11" s="546"/>
      <c r="AI11" s="545"/>
    </row>
    <row r="12" spans="5:53" s="187" customFormat="1" ht="19.5" customHeight="1">
      <c r="E12" s="7" t="s">
        <v>550</v>
      </c>
      <c r="F12" s="65" t="s">
        <v>231</v>
      </c>
      <c r="G12" s="403"/>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9"/>
    </row>
    <row r="13" spans="5:53" s="9" customFormat="1" ht="18"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IF(COUNT(K13:$K$15000)=0,"",SUM(AK1:AK65532))</f>
        <v/>
      </c>
    </row>
    <row r="14" spans="5:53" s="187" customFormat="1" ht="25.5" customHeight="1">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row>
    <row r="15" spans="5:53" ht="24.95" hidden="1" customHeight="1">
      <c r="E15" s="10"/>
      <c r="F15" s="11"/>
      <c r="G15" s="11"/>
      <c r="H15" s="11"/>
      <c r="I15" s="126"/>
      <c r="J15" s="126"/>
      <c r="K15" s="126"/>
      <c r="L15" s="11"/>
      <c r="M15" s="11"/>
      <c r="N15" s="11"/>
      <c r="O15" s="11"/>
      <c r="P15" s="11"/>
      <c r="Q15" s="11"/>
      <c r="R15" s="11"/>
      <c r="S15" s="11"/>
      <c r="T15" s="11"/>
      <c r="U15" s="11"/>
      <c r="V15" s="11"/>
      <c r="W15" s="11"/>
      <c r="X15" s="11"/>
      <c r="Y15" s="11"/>
      <c r="Z15" s="11"/>
      <c r="AA15" s="11"/>
      <c r="AB15" s="11"/>
      <c r="AC15" s="11"/>
      <c r="AD15" s="11"/>
      <c r="AE15" s="11"/>
      <c r="AF15" s="11"/>
      <c r="AG15" s="32"/>
    </row>
    <row r="16" spans="5:53" ht="20.100000000000001" customHeight="1">
      <c r="E16" s="87"/>
      <c r="F16" s="46" t="s">
        <v>501</v>
      </c>
      <c r="G16" s="46" t="s">
        <v>195</v>
      </c>
      <c r="H16" s="47" t="str">
        <f>+IFERROR(IF(COUNT(H14:H15),ROUND(SUM(H14:H15),0),""),"")</f>
        <v/>
      </c>
      <c r="I16" s="47" t="str">
        <f>+IFERROR(IF(COUNT(I14:I15),ROUND(SUM(I14:I15),0),""),"")</f>
        <v/>
      </c>
      <c r="J16" s="47" t="str">
        <f>+IFERROR(IF(COUNT(J14:J15),ROUND(SUM(J14:J15),0),""),"")</f>
        <v/>
      </c>
      <c r="K16" s="143" t="str">
        <f>+IFERROR(IF(COUNT(H16:J16),ROUND(SUM(H16:J16),0),""),"")</f>
        <v/>
      </c>
      <c r="L16" s="141" t="str">
        <f>+IFERROR(IF(COUNT(K16),ROUND(K16/'Shareholding Pattern'!$L$78*100,2),""),0)</f>
        <v/>
      </c>
      <c r="M16" s="121" t="str">
        <f>+IFERROR(IF(COUNT(M14:M15),ROUND(SUM(M14:M15),0),""),"")</f>
        <v/>
      </c>
      <c r="N16" s="121" t="str">
        <f>+IFERROR(IF(COUNT(N14:N15),ROUND(SUM(N14:N15),0),""),"")</f>
        <v/>
      </c>
      <c r="O16" s="142" t="str">
        <f>+IFERROR(IF(COUNT(M16:N16),ROUND(SUM(M16,N16),2),""),"")</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9+K7LigwNvIhl5RSoKGo016IzmbI9JiGd7ofmD+UxX1In3ZlA0A7ZwHTWkna68v9iYC2AVg1risFpPxsgranQ==" saltValue="4qm0H1y7EgoN0jHuSeKBrA==" spinCount="100000" sheet="1" objects="1" scenarios="1"/>
  <mergeCells count="25">
    <mergeCell ref="AC9:AD10"/>
    <mergeCell ref="AE9:AF10"/>
    <mergeCell ref="M10:O10"/>
    <mergeCell ref="P10:P11"/>
    <mergeCell ref="J9:J11"/>
    <mergeCell ref="K9:K11"/>
    <mergeCell ref="L9:L11"/>
    <mergeCell ref="M9:P9"/>
    <mergeCell ref="S9:S11"/>
    <mergeCell ref="AI9:AI11"/>
    <mergeCell ref="E9:E11"/>
    <mergeCell ref="F9:F11"/>
    <mergeCell ref="G9:G11"/>
    <mergeCell ref="H9:H11"/>
    <mergeCell ref="I9:I11"/>
    <mergeCell ref="AH9:AH11"/>
    <mergeCell ref="Q9:Q11"/>
    <mergeCell ref="R9:R11"/>
    <mergeCell ref="W9:X10"/>
    <mergeCell ref="Y9:Z10"/>
    <mergeCell ref="AG9:AG11"/>
    <mergeCell ref="V9:V11"/>
    <mergeCell ref="T9:T11"/>
    <mergeCell ref="U9:U11"/>
    <mergeCell ref="AA9:AB10"/>
  </mergeCells>
  <dataValidations count="9">
    <dataValidation type="whole" operator="lessThanOrEqual" allowBlank="1" showInputMessage="1" showErrorMessage="1" sqref="AG13" xr:uid="{00000000-0002-0000-0700-000000000000}">
      <formula1>K13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S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I13" xr:uid="{00000000-0002-0000-0700-000006000000}">
      <formula1>$AZ$2:$BA$2</formula1>
    </dataValidation>
    <dataValidation type="whole" operator="lessThanOrEqual" allowBlank="1" showInputMessage="1" showErrorMessage="1" sqref="W13" xr:uid="{4F1CB85D-8A9E-49CE-8CBE-70BAF2173181}">
      <formula1>K13</formula1>
    </dataValidation>
    <dataValidation type="whole" operator="lessThanOrEqual" allowBlank="1" showInputMessage="1" showErrorMessage="1" sqref="Y13" xr:uid="{7A4100A7-A4C4-45AD-8EFB-EE025AB9D5AF}">
      <formula1>K13</formula1>
    </dataValidation>
    <dataValidation type="whole" operator="lessThanOrEqual" allowBlank="1" showInputMessage="1" showErrorMessage="1" sqref="AA13" xr:uid="{CA3D995C-5AA0-46D7-862B-B3F920CD1219}">
      <formula1>K13</formula1>
    </dataValidation>
    <dataValidation type="whole" operator="lessThanOrEqual" allowBlank="1" showInputMessage="1" showErrorMessage="1" sqref="AC13" xr:uid="{E9EA510E-BC38-47FC-8587-8A1ACB5F90A9}">
      <formula1>K13</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BA16"/>
  <sheetViews>
    <sheetView showGridLines="0" topLeftCell="A7" zoomScale="80" zoomScaleNormal="80" workbookViewId="0">
      <pane xSplit="6" ySplit="5" topLeftCell="G12" activePane="bottomRight" state="frozen"/>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5:53" hidden="1">
      <c r="I1">
        <v>0</v>
      </c>
    </row>
    <row r="2" spans="5:53" hidden="1">
      <c r="F2" t="s">
        <v>490</v>
      </c>
      <c r="G2" t="s">
        <v>491</v>
      </c>
      <c r="H2" t="s">
        <v>137</v>
      </c>
      <c r="I2" t="s">
        <v>138</v>
      </c>
      <c r="J2" t="s">
        <v>139</v>
      </c>
      <c r="K2" t="s">
        <v>140</v>
      </c>
      <c r="L2" t="s">
        <v>141</v>
      </c>
      <c r="M2" t="s">
        <v>142</v>
      </c>
      <c r="N2" t="s">
        <v>143</v>
      </c>
      <c r="O2" t="s">
        <v>144</v>
      </c>
      <c r="P2" t="s">
        <v>145</v>
      </c>
      <c r="Q2" t="s">
        <v>146</v>
      </c>
      <c r="R2" t="s">
        <v>210</v>
      </c>
      <c r="S2" t="s">
        <v>211</v>
      </c>
      <c r="T2" t="s">
        <v>149</v>
      </c>
      <c r="U2" t="s">
        <v>150</v>
      </c>
      <c r="V2" t="s">
        <v>151</v>
      </c>
      <c r="W2" t="s">
        <v>152</v>
      </c>
      <c r="X2" t="s">
        <v>153</v>
      </c>
      <c r="Y2" t="s">
        <v>154</v>
      </c>
      <c r="Z2" t="s">
        <v>155</v>
      </c>
      <c r="AA2" t="s">
        <v>156</v>
      </c>
      <c r="AB2" t="s">
        <v>157</v>
      </c>
      <c r="AC2" t="s">
        <v>158</v>
      </c>
      <c r="AD2" t="s">
        <v>159</v>
      </c>
      <c r="AE2" t="s">
        <v>160</v>
      </c>
      <c r="AF2" t="s">
        <v>161</v>
      </c>
      <c r="AG2" t="s">
        <v>162</v>
      </c>
      <c r="AH2" t="s">
        <v>492</v>
      </c>
      <c r="AI2" t="s">
        <v>493</v>
      </c>
      <c r="AZ2" t="s">
        <v>494</v>
      </c>
      <c r="BA2" t="s">
        <v>495</v>
      </c>
    </row>
    <row r="3" spans="5:53" hidden="1"/>
    <row r="4" spans="5:53" hidden="1"/>
    <row r="5" spans="5:53" hidden="1"/>
    <row r="6" spans="5:53" hidden="1"/>
    <row r="7" spans="5:53">
      <c r="AZ7" t="s">
        <v>551</v>
      </c>
    </row>
    <row r="8" spans="5:53">
      <c r="AZ8" t="s">
        <v>552</v>
      </c>
    </row>
    <row r="9" spans="5:53" ht="29.25" customHeight="1">
      <c r="E9" s="597" t="s">
        <v>85</v>
      </c>
      <c r="F9" s="546" t="s">
        <v>496</v>
      </c>
      <c r="G9" s="546" t="s">
        <v>497</v>
      </c>
      <c r="H9" s="546" t="s">
        <v>171</v>
      </c>
      <c r="I9" s="546" t="s">
        <v>172</v>
      </c>
      <c r="J9" s="546" t="s">
        <v>173</v>
      </c>
      <c r="K9" s="546" t="s">
        <v>174</v>
      </c>
      <c r="L9" s="546" t="s">
        <v>175</v>
      </c>
      <c r="M9" s="546" t="s">
        <v>213</v>
      </c>
      <c r="N9" s="546"/>
      <c r="O9" s="546"/>
      <c r="P9" s="546"/>
      <c r="Q9" s="563" t="s">
        <v>177</v>
      </c>
      <c r="R9" s="564" t="s">
        <v>214</v>
      </c>
      <c r="S9" s="564" t="s">
        <v>215</v>
      </c>
      <c r="T9" s="563" t="s">
        <v>180</v>
      </c>
      <c r="U9" s="564" t="s">
        <v>498</v>
      </c>
      <c r="V9" s="546" t="s">
        <v>553</v>
      </c>
      <c r="W9" s="546" t="s">
        <v>183</v>
      </c>
      <c r="X9" s="546"/>
      <c r="Y9" s="546" t="s">
        <v>184</v>
      </c>
      <c r="Z9" s="546"/>
      <c r="AA9" s="546" t="s">
        <v>185</v>
      </c>
      <c r="AB9" s="546"/>
      <c r="AC9" s="574" t="s">
        <v>186</v>
      </c>
      <c r="AD9" s="575"/>
      <c r="AE9" s="574" t="s">
        <v>216</v>
      </c>
      <c r="AF9" s="575"/>
      <c r="AG9" s="546" t="s">
        <v>188</v>
      </c>
      <c r="AH9" s="546" t="s">
        <v>492</v>
      </c>
      <c r="AI9" s="597" t="s">
        <v>493</v>
      </c>
      <c r="AZ9" t="s">
        <v>554</v>
      </c>
    </row>
    <row r="10" spans="5:53" ht="31.5" customHeight="1">
      <c r="E10" s="598"/>
      <c r="F10" s="546"/>
      <c r="G10" s="546"/>
      <c r="H10" s="546"/>
      <c r="I10" s="546"/>
      <c r="J10" s="546"/>
      <c r="K10" s="546"/>
      <c r="L10" s="546"/>
      <c r="M10" s="546" t="s">
        <v>217</v>
      </c>
      <c r="N10" s="546"/>
      <c r="O10" s="546"/>
      <c r="P10" s="546" t="s">
        <v>218</v>
      </c>
      <c r="Q10" s="563"/>
      <c r="R10" s="565"/>
      <c r="S10" s="565"/>
      <c r="T10" s="563"/>
      <c r="U10" s="565"/>
      <c r="V10" s="546"/>
      <c r="W10" s="546"/>
      <c r="X10" s="546"/>
      <c r="Y10" s="546"/>
      <c r="Z10" s="546"/>
      <c r="AA10" s="546"/>
      <c r="AB10" s="546"/>
      <c r="AC10" s="547"/>
      <c r="AD10" s="548"/>
      <c r="AE10" s="547"/>
      <c r="AF10" s="548"/>
      <c r="AG10" s="546"/>
      <c r="AH10" s="546"/>
      <c r="AI10" s="598"/>
      <c r="AZ10" t="s">
        <v>555</v>
      </c>
    </row>
    <row r="11" spans="5:53" ht="78.75" customHeight="1">
      <c r="E11" s="545"/>
      <c r="F11" s="546"/>
      <c r="G11" s="546"/>
      <c r="H11" s="546"/>
      <c r="I11" s="546"/>
      <c r="J11" s="546"/>
      <c r="K11" s="546"/>
      <c r="L11" s="546"/>
      <c r="M11" s="24" t="s">
        <v>219</v>
      </c>
      <c r="N11" s="24" t="s">
        <v>194</v>
      </c>
      <c r="O11" s="24" t="s">
        <v>195</v>
      </c>
      <c r="P11" s="546"/>
      <c r="Q11" s="563"/>
      <c r="R11" s="566"/>
      <c r="S11" s="566"/>
      <c r="T11" s="563"/>
      <c r="U11" s="566"/>
      <c r="V11" s="546"/>
      <c r="W11" s="50" t="s">
        <v>196</v>
      </c>
      <c r="X11" s="50" t="s">
        <v>197</v>
      </c>
      <c r="Y11" s="102" t="s">
        <v>196</v>
      </c>
      <c r="Z11" s="50" t="s">
        <v>197</v>
      </c>
      <c r="AA11" s="102" t="s">
        <v>196</v>
      </c>
      <c r="AB11" s="50" t="s">
        <v>197</v>
      </c>
      <c r="AC11" s="102" t="s">
        <v>196</v>
      </c>
      <c r="AD11" s="50" t="s">
        <v>197</v>
      </c>
      <c r="AE11" s="102" t="s">
        <v>196</v>
      </c>
      <c r="AF11" s="50" t="s">
        <v>197</v>
      </c>
      <c r="AG11" s="546"/>
      <c r="AH11" s="546"/>
      <c r="AI11" s="545"/>
      <c r="AZ11" t="s">
        <v>556</v>
      </c>
    </row>
    <row r="12" spans="5:53" ht="24.75" customHeight="1">
      <c r="E12" s="7" t="s">
        <v>557</v>
      </c>
      <c r="F12" s="39" t="s">
        <v>237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558</v>
      </c>
    </row>
    <row r="13" spans="5:53" s="9" customFormat="1" ht="21.75" hidden="1" customHeight="1">
      <c r="E13" s="48"/>
      <c r="F13" s="8"/>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5"/>
      <c r="AI13" s="195"/>
      <c r="AK13" s="9">
        <f>IF(SUM(K13)&gt;0,1,0)</f>
        <v>0</v>
      </c>
      <c r="AL13" s="9" t="str">
        <f>IF(COUNT(K13:$K$14999)=0,"",SUM(AK1:AK65531))</f>
        <v/>
      </c>
      <c r="AZ13" s="9" t="s">
        <v>559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560</v>
      </c>
    </row>
    <row r="15" spans="5:53" ht="1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46" t="s">
        <v>501</v>
      </c>
      <c r="G16" s="46" t="s">
        <v>195</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Imy0HHxLDQ4Hnq5grlG42tgY+vYPT0M/PyyWxfwCFuyrO7ejE+AhlkdgWMSIzqqb76wKIuHvq+arwH4+xEr9gg==" saltValue="cB9Z9IdC8zdGSGMmz7hYMg==" spinCount="100000" sheet="1" objects="1" scenarios="1"/>
  <mergeCells count="25">
    <mergeCell ref="K9:K11"/>
    <mergeCell ref="L9:L11"/>
    <mergeCell ref="M9:P9"/>
    <mergeCell ref="V9:V11"/>
    <mergeCell ref="T9:T11"/>
    <mergeCell ref="Q9:Q11"/>
    <mergeCell ref="R9:R11"/>
    <mergeCell ref="M10:O10"/>
    <mergeCell ref="P10:P11"/>
    <mergeCell ref="U9:U11"/>
    <mergeCell ref="S9:S11"/>
    <mergeCell ref="J9:J11"/>
    <mergeCell ref="E9:E11"/>
    <mergeCell ref="F9:F11"/>
    <mergeCell ref="G9:G11"/>
    <mergeCell ref="H9:H11"/>
    <mergeCell ref="I9:I11"/>
    <mergeCell ref="AI9:AI11"/>
    <mergeCell ref="AH9:AH11"/>
    <mergeCell ref="W9:X10"/>
    <mergeCell ref="AE9:AF10"/>
    <mergeCell ref="AG9:AG11"/>
    <mergeCell ref="Y9:Z10"/>
    <mergeCell ref="AA9:AB10"/>
    <mergeCell ref="AC9:AD10"/>
  </mergeCells>
  <dataValidations count="8">
    <dataValidation type="whole" operator="lessThanOrEqual" allowBlank="1" showInputMessage="1" showErrorMessage="1" sqref="AG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S13 M13:N13 H13:J13" xr:uid="{00000000-0002-0000-0800-000004000000}">
      <formula1>0</formula1>
    </dataValidation>
    <dataValidation type="list" allowBlank="1" showInputMessage="1" showErrorMessage="1" sqref="AI13" xr:uid="{00000000-0002-0000-0800-000005000000}">
      <formula1>$AZ$2:$BA$2</formula1>
    </dataValidation>
    <dataValidation type="whole" operator="lessThanOrEqual" allowBlank="1" showInputMessage="1" showErrorMessage="1" sqref="W13" xr:uid="{B8102785-C8C4-4306-9322-381BCC04D03C}">
      <formula1>K13</formula1>
    </dataValidation>
    <dataValidation type="whole" operator="lessThanOrEqual" allowBlank="1" showInputMessage="1" showErrorMessage="1" sqref="Y13" xr:uid="{E1D69935-49F2-4074-85ED-9A5AC4CEE058}">
      <formula1>K13</formula1>
    </dataValidation>
    <dataValidation type="whole" operator="lessThanOrEqual" allowBlank="1" showInputMessage="1" showErrorMessage="1" sqref="AA13" xr:uid="{C4AA27AD-E8AD-437F-AA84-6D3F2C1C6FCF}">
      <formula1>K13</formula1>
    </dataValidation>
    <dataValidation type="whole" operator="lessThanOrEqual" allowBlank="1" showInputMessage="1" showErrorMessage="1" sqref="AC13" xr:uid="{AFA9EB1C-7216-4018-8EE1-2CB9F202CDE1}">
      <formula1>K13</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Taxonomy</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EBT</vt:lpstr>
      <vt:lpstr>Unclaimed_Prom</vt:lpstr>
      <vt:lpstr>TextBlock</vt:lpstr>
      <vt:lpstr>PAC_Public</vt:lpstr>
      <vt:lpstr>Unclaimed_Public</vt:lpstr>
      <vt:lpstr>AR</vt:lpstr>
      <vt:lpstr>half</vt:lpstr>
      <vt:lpstr>pre</vt:lpstr>
      <vt:lpstr>y2\</vt:lpstr>
      <vt:lpstr>yy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malav</dc:creator>
  <cp:keywords>INTERNAL</cp:keywords>
  <dc:description/>
  <cp:lastModifiedBy>Chintan Shah</cp:lastModifiedBy>
  <cp:revision/>
  <dcterms:created xsi:type="dcterms:W3CDTF">2015-12-16T12:56:50Z</dcterms:created>
  <dcterms:modified xsi:type="dcterms:W3CDTF">2026-02-04T08:32:49Z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y fmtid="{D5CDD505-2E9C-101B-9397-08002B2CF9AE}" pid="6" name="MSIP_Label_defa4170-0d19-0005-0004-bc88714345d2_Enabled">
    <vt:lpwstr>true</vt:lpwstr>
  </property>
  <property fmtid="{D5CDD505-2E9C-101B-9397-08002B2CF9AE}" pid="7" name="MSIP_Label_defa4170-0d19-0005-0004-bc88714345d2_SetDate">
    <vt:lpwstr>2026-02-04T08:32:33Z</vt:lpwstr>
  </property>
  <property fmtid="{D5CDD505-2E9C-101B-9397-08002B2CF9AE}" pid="8" name="MSIP_Label_defa4170-0d19-0005-0004-bc88714345d2_Method">
    <vt:lpwstr>Standard</vt:lpwstr>
  </property>
  <property fmtid="{D5CDD505-2E9C-101B-9397-08002B2CF9AE}" pid="9" name="MSIP_Label_defa4170-0d19-0005-0004-bc88714345d2_Name">
    <vt:lpwstr>defa4170-0d19-0005-0004-bc88714345d2</vt:lpwstr>
  </property>
  <property fmtid="{D5CDD505-2E9C-101B-9397-08002B2CF9AE}" pid="10" name="MSIP_Label_defa4170-0d19-0005-0004-bc88714345d2_SiteId">
    <vt:lpwstr>1d38d50a-2a13-45e4-a655-e5d70062db45</vt:lpwstr>
  </property>
  <property fmtid="{D5CDD505-2E9C-101B-9397-08002B2CF9AE}" pid="11" name="MSIP_Label_defa4170-0d19-0005-0004-bc88714345d2_ActionId">
    <vt:lpwstr>c3d01fae-5df1-4ae0-ab64-80f0654011f8</vt:lpwstr>
  </property>
  <property fmtid="{D5CDD505-2E9C-101B-9397-08002B2CF9AE}" pid="12" name="MSIP_Label_defa4170-0d19-0005-0004-bc88714345d2_ContentBits">
    <vt:lpwstr>0</vt:lpwstr>
  </property>
  <property fmtid="{D5CDD505-2E9C-101B-9397-08002B2CF9AE}" pid="13" name="MSIP_Label_defa4170-0d19-0005-0004-bc88714345d2_Tag">
    <vt:lpwstr>10, 3, 0, 1</vt:lpwstr>
  </property>
</Properties>
</file>